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525" tabRatio="856" activeTab="9"/>
  </bookViews>
  <sheets>
    <sheet name="SC-01" sheetId="70" r:id="rId1"/>
    <sheet name="SC-02" sheetId="68" r:id="rId2"/>
    <sheet name="SC-03" sheetId="72" r:id="rId3"/>
    <sheet name="SC-04" sheetId="74" r:id="rId4"/>
    <sheet name="SC-05" sheetId="76" r:id="rId5"/>
    <sheet name="SC-06" sheetId="75" r:id="rId6"/>
    <sheet name="SC-07" sheetId="78" r:id="rId7"/>
    <sheet name="SC-08" sheetId="79" r:id="rId8"/>
    <sheet name="SC-09" sheetId="80" r:id="rId9"/>
    <sheet name="SC-10" sheetId="82" r:id="rId10"/>
    <sheet name="SC-11" sheetId="83" r:id="rId11"/>
    <sheet name="SC-12" sheetId="84" r:id="rId12"/>
    <sheet name="SC-13" sheetId="85" r:id="rId13"/>
    <sheet name="SC-14" sheetId="86" r:id="rId14"/>
    <sheet name="SC-15" sheetId="87" r:id="rId15"/>
    <sheet name="SC-16" sheetId="88" r:id="rId16"/>
    <sheet name="SC-17" sheetId="89" r:id="rId17"/>
    <sheet name="SC-18" sheetId="90" r:id="rId18"/>
    <sheet name="FUN-1" sheetId="91" r:id="rId19"/>
    <sheet name="FUN-2" sheetId="93" r:id="rId20"/>
    <sheet name="Ściany Marcin" sheetId="14" state="hidden" r:id="rId21"/>
    <sheet name="zbiorcze zestawienie" sheetId="15" state="hidden" r:id="rId22"/>
  </sheets>
  <definedNames>
    <definedName name="_xlnm.Print_Area" localSheetId="18">'FUN-1'!$A$1:$L$45</definedName>
    <definedName name="_xlnm.Print_Area" localSheetId="19">'FUN-2'!$A$1:$L$44</definedName>
    <definedName name="_xlnm.Print_Area" localSheetId="0">'SC-01'!$A$1:$L$27</definedName>
    <definedName name="_xlnm.Print_Area" localSheetId="1">'SC-02'!$A$1:$L$24</definedName>
    <definedName name="_xlnm.Print_Area" localSheetId="2">'SC-03'!$A$1:$L$25</definedName>
    <definedName name="_xlnm.Print_Area" localSheetId="3">'SC-04'!$A$1:$L$30</definedName>
    <definedName name="_xlnm.Print_Area" localSheetId="4">'SC-05'!$A$1:$L$26</definedName>
    <definedName name="_xlnm.Print_Area" localSheetId="5">'SC-06'!$A$1:$L$66</definedName>
    <definedName name="_xlnm.Print_Area" localSheetId="6">'SC-07'!$A$1:$L$66</definedName>
    <definedName name="_xlnm.Print_Area" localSheetId="7">'SC-08'!$A$1:$L$65</definedName>
    <definedName name="_xlnm.Print_Area" localSheetId="8">'SC-09'!$A$1:$L$59</definedName>
    <definedName name="_xlnm.Print_Area" localSheetId="9">'SC-10'!$A$1:$L$35</definedName>
    <definedName name="_xlnm.Print_Area" localSheetId="10">'SC-11'!$A$1:$L$32</definedName>
    <definedName name="_xlnm.Print_Area" localSheetId="11">'SC-12'!$A$1:$L$17</definedName>
    <definedName name="_xlnm.Print_Area" localSheetId="12">'SC-13'!$A$1:$L$19</definedName>
    <definedName name="_xlnm.Print_Area" localSheetId="13">'SC-14'!$A$1:$L$26</definedName>
    <definedName name="_xlnm.Print_Area" localSheetId="14">'SC-15'!$A$1:$L$29</definedName>
    <definedName name="_xlnm.Print_Area" localSheetId="15">'SC-16'!$A$1:$L$19</definedName>
    <definedName name="_xlnm.Print_Area" localSheetId="16">'SC-17'!$A$1:$L$16</definedName>
    <definedName name="_xlnm.Print_Area" localSheetId="17">'SC-18'!$A$1:$L$16</definedName>
    <definedName name="_xlnm.Print_Area" localSheetId="20">'Ściany Marcin'!$A$1:$J$434</definedName>
    <definedName name="_xlnm.Print_Area" localSheetId="21">'zbiorcze zestawienie'!$A$1:$J$78</definedName>
    <definedName name="ok" comment="ok" localSheetId="18">#REF!</definedName>
    <definedName name="ok" comment="ok" localSheetId="19">#REF!</definedName>
    <definedName name="ok" comment="ok" localSheetId="0">#REF!</definedName>
    <definedName name="ok" comment="ok" localSheetId="1">#REF!</definedName>
    <definedName name="ok" comment="ok" localSheetId="2">#REF!</definedName>
    <definedName name="ok" comment="ok" localSheetId="3">#REF!</definedName>
    <definedName name="ok" comment="ok" localSheetId="4">#REF!</definedName>
    <definedName name="ok" comment="ok" localSheetId="5">#REF!</definedName>
    <definedName name="ok" comment="ok" localSheetId="6">#REF!</definedName>
    <definedName name="ok" comment="ok" localSheetId="7">#REF!</definedName>
    <definedName name="ok" comment="ok" localSheetId="8">#REF!</definedName>
    <definedName name="ok" comment="ok" localSheetId="9">#REF!</definedName>
    <definedName name="ok" comment="ok" localSheetId="10">#REF!</definedName>
    <definedName name="ok" comment="ok" localSheetId="11">#REF!</definedName>
    <definedName name="ok" comment="ok" localSheetId="12">#REF!</definedName>
    <definedName name="ok" comment="ok" localSheetId="13">#REF!</definedName>
    <definedName name="ok" comment="ok" localSheetId="14">#REF!</definedName>
    <definedName name="ok" comment="ok" localSheetId="15">#REF!</definedName>
    <definedName name="ok" comment="ok" localSheetId="16">#REF!</definedName>
    <definedName name="ok" comment="ok" localSheetId="17">#REF!</definedName>
    <definedName name="ok" comment="ok">#REF!</definedName>
  </definedNames>
  <calcPr calcId="145621"/>
</workbook>
</file>

<file path=xl/calcChain.xml><?xml version="1.0" encoding="utf-8"?>
<calcChain xmlns="http://schemas.openxmlformats.org/spreadsheetml/2006/main">
  <c r="F20" i="70" l="1"/>
  <c r="G20" i="70"/>
  <c r="H20" i="70"/>
  <c r="I20" i="70"/>
  <c r="J20" i="70"/>
  <c r="K20" i="70"/>
  <c r="F19" i="70"/>
  <c r="G19" i="70"/>
  <c r="H19" i="70"/>
  <c r="I19" i="70"/>
  <c r="J19" i="70"/>
  <c r="K19" i="70"/>
  <c r="F18" i="70"/>
  <c r="G18" i="70"/>
  <c r="H18" i="70"/>
  <c r="I18" i="70"/>
  <c r="J18" i="70"/>
  <c r="K18" i="70"/>
  <c r="F38" i="80" l="1"/>
  <c r="G38" i="80"/>
  <c r="H38" i="80"/>
  <c r="I38" i="80"/>
  <c r="J38" i="80"/>
  <c r="K38" i="80"/>
  <c r="F37" i="80"/>
  <c r="G37" i="80"/>
  <c r="H37" i="80"/>
  <c r="I37" i="80"/>
  <c r="J37" i="80"/>
  <c r="K37" i="80"/>
  <c r="F36" i="80"/>
  <c r="G36" i="80"/>
  <c r="H36" i="80"/>
  <c r="I36" i="80"/>
  <c r="J36" i="80"/>
  <c r="K36" i="80"/>
  <c r="F35" i="80"/>
  <c r="G35" i="80"/>
  <c r="H35" i="80"/>
  <c r="I35" i="80"/>
  <c r="J35" i="80"/>
  <c r="K35" i="80"/>
  <c r="F48" i="80" l="1"/>
  <c r="G48" i="80"/>
  <c r="H48" i="80"/>
  <c r="I48" i="80"/>
  <c r="J48" i="80"/>
  <c r="K48" i="80"/>
  <c r="F47" i="80"/>
  <c r="G47" i="80"/>
  <c r="H47" i="80"/>
  <c r="I47" i="80"/>
  <c r="J47" i="80"/>
  <c r="K47" i="80"/>
  <c r="F34" i="80" l="1"/>
  <c r="G34" i="80"/>
  <c r="H34" i="80"/>
  <c r="I34" i="80"/>
  <c r="J34" i="80"/>
  <c r="K34" i="80"/>
  <c r="F33" i="80"/>
  <c r="G33" i="80"/>
  <c r="H33" i="80"/>
  <c r="I33" i="80"/>
  <c r="J33" i="80"/>
  <c r="K33" i="80"/>
  <c r="F43" i="80" l="1"/>
  <c r="G43" i="80"/>
  <c r="H43" i="80"/>
  <c r="I43" i="80"/>
  <c r="J43" i="80"/>
  <c r="K43" i="80"/>
  <c r="F44" i="80"/>
  <c r="G44" i="80"/>
  <c r="H44" i="80"/>
  <c r="I44" i="80"/>
  <c r="J44" i="80"/>
  <c r="K44" i="80"/>
  <c r="F45" i="80"/>
  <c r="G45" i="80"/>
  <c r="H45" i="80"/>
  <c r="I45" i="80"/>
  <c r="J45" i="80"/>
  <c r="K45" i="80"/>
  <c r="F46" i="80"/>
  <c r="G46" i="80"/>
  <c r="H46" i="80"/>
  <c r="I46" i="80"/>
  <c r="J46" i="80"/>
  <c r="K46" i="80"/>
  <c r="F49" i="80"/>
  <c r="G49" i="80"/>
  <c r="H49" i="80"/>
  <c r="I49" i="80"/>
  <c r="J49" i="80"/>
  <c r="K49" i="80"/>
  <c r="F50" i="80"/>
  <c r="G50" i="80"/>
  <c r="H50" i="80"/>
  <c r="I50" i="80"/>
  <c r="J50" i="80"/>
  <c r="K50" i="80"/>
  <c r="F51" i="80"/>
  <c r="G51" i="80"/>
  <c r="H51" i="80"/>
  <c r="I51" i="80"/>
  <c r="J51" i="80"/>
  <c r="K51" i="80"/>
  <c r="F52" i="80"/>
  <c r="G52" i="80"/>
  <c r="H52" i="80"/>
  <c r="I52" i="80"/>
  <c r="J52" i="80"/>
  <c r="K52" i="80"/>
  <c r="F53" i="80"/>
  <c r="G53" i="80"/>
  <c r="H53" i="80"/>
  <c r="I53" i="80"/>
  <c r="J53" i="80"/>
  <c r="K53" i="80"/>
  <c r="F54" i="80"/>
  <c r="G54" i="80"/>
  <c r="H54" i="80"/>
  <c r="I54" i="80"/>
  <c r="J54" i="80"/>
  <c r="K54" i="80"/>
  <c r="F9" i="91" l="1"/>
  <c r="G9" i="91"/>
  <c r="H9" i="91"/>
  <c r="I9" i="91"/>
  <c r="J9" i="91"/>
  <c r="K9" i="91"/>
  <c r="F10" i="91"/>
  <c r="G10" i="91"/>
  <c r="H10" i="91"/>
  <c r="I10" i="91"/>
  <c r="J10" i="91"/>
  <c r="K10" i="91"/>
  <c r="F11" i="91"/>
  <c r="G11" i="91"/>
  <c r="H11" i="91"/>
  <c r="I11" i="91"/>
  <c r="J11" i="91"/>
  <c r="K11" i="91"/>
  <c r="F12" i="91"/>
  <c r="G12" i="91"/>
  <c r="H12" i="91"/>
  <c r="I12" i="91"/>
  <c r="J12" i="91"/>
  <c r="K12" i="91"/>
  <c r="F13" i="91"/>
  <c r="G13" i="91"/>
  <c r="H13" i="91"/>
  <c r="I13" i="91"/>
  <c r="J13" i="91"/>
  <c r="K13" i="91"/>
  <c r="F14" i="91"/>
  <c r="G14" i="91"/>
  <c r="H14" i="91"/>
  <c r="I14" i="91"/>
  <c r="J14" i="91"/>
  <c r="K14" i="91"/>
  <c r="F15" i="91"/>
  <c r="G15" i="91"/>
  <c r="H15" i="91"/>
  <c r="I15" i="91"/>
  <c r="J15" i="91"/>
  <c r="K15" i="91"/>
  <c r="F16" i="91"/>
  <c r="G16" i="91"/>
  <c r="H16" i="91"/>
  <c r="I16" i="91"/>
  <c r="J16" i="91"/>
  <c r="K16" i="91"/>
  <c r="F17" i="91"/>
  <c r="G17" i="91"/>
  <c r="H17" i="91"/>
  <c r="I17" i="91"/>
  <c r="J17" i="91"/>
  <c r="K17" i="91"/>
  <c r="F18" i="91"/>
  <c r="G18" i="91"/>
  <c r="H18" i="91"/>
  <c r="I18" i="91"/>
  <c r="J18" i="91"/>
  <c r="K18" i="91"/>
  <c r="F19" i="91"/>
  <c r="G19" i="91"/>
  <c r="H19" i="91"/>
  <c r="I19" i="91"/>
  <c r="J19" i="91"/>
  <c r="K19" i="91"/>
  <c r="F20" i="91"/>
  <c r="G20" i="91"/>
  <c r="H20" i="91"/>
  <c r="I20" i="91"/>
  <c r="J20" i="91"/>
  <c r="K20" i="91"/>
  <c r="F21" i="91"/>
  <c r="G21" i="91"/>
  <c r="H21" i="91"/>
  <c r="I21" i="91"/>
  <c r="J21" i="91"/>
  <c r="K21" i="91"/>
  <c r="F22" i="91"/>
  <c r="G22" i="91"/>
  <c r="H22" i="91"/>
  <c r="I22" i="91"/>
  <c r="J22" i="91"/>
  <c r="K22" i="91"/>
  <c r="F23" i="91"/>
  <c r="G23" i="91"/>
  <c r="H23" i="91"/>
  <c r="I23" i="91"/>
  <c r="J23" i="91"/>
  <c r="K23" i="91"/>
  <c r="F24" i="91"/>
  <c r="G24" i="91"/>
  <c r="H24" i="91"/>
  <c r="I24" i="91"/>
  <c r="J24" i="91"/>
  <c r="K24" i="91"/>
  <c r="F25" i="91"/>
  <c r="G25" i="91"/>
  <c r="H25" i="91"/>
  <c r="I25" i="91"/>
  <c r="J25" i="91"/>
  <c r="K25" i="91"/>
  <c r="F26" i="91"/>
  <c r="G26" i="91"/>
  <c r="H26" i="91"/>
  <c r="I26" i="91"/>
  <c r="J26" i="91"/>
  <c r="K26" i="91"/>
  <c r="F27" i="91"/>
  <c r="G27" i="91"/>
  <c r="H27" i="91"/>
  <c r="I27" i="91"/>
  <c r="J27" i="91"/>
  <c r="K27" i="91"/>
  <c r="F28" i="91"/>
  <c r="G28" i="91"/>
  <c r="H28" i="91"/>
  <c r="I28" i="91"/>
  <c r="J28" i="91"/>
  <c r="K28" i="91"/>
  <c r="F9" i="93"/>
  <c r="G9" i="93"/>
  <c r="H9" i="93"/>
  <c r="I9" i="93"/>
  <c r="J9" i="93"/>
  <c r="K9" i="93"/>
  <c r="F10" i="93"/>
  <c r="G10" i="93"/>
  <c r="H10" i="93"/>
  <c r="I10" i="93"/>
  <c r="J10" i="93"/>
  <c r="K10" i="93"/>
  <c r="F11" i="93"/>
  <c r="G11" i="93"/>
  <c r="H11" i="93"/>
  <c r="I11" i="93"/>
  <c r="J11" i="93"/>
  <c r="K11" i="93"/>
  <c r="F12" i="93"/>
  <c r="G12" i="93"/>
  <c r="H12" i="93"/>
  <c r="I12" i="93"/>
  <c r="J12" i="93"/>
  <c r="K12" i="93"/>
  <c r="F13" i="93"/>
  <c r="G13" i="93"/>
  <c r="H13" i="93"/>
  <c r="I13" i="93"/>
  <c r="J13" i="93"/>
  <c r="K13" i="93"/>
  <c r="F14" i="93"/>
  <c r="G14" i="93"/>
  <c r="H14" i="93"/>
  <c r="I14" i="93"/>
  <c r="J14" i="93"/>
  <c r="K14" i="93"/>
  <c r="F15" i="93"/>
  <c r="G15" i="93"/>
  <c r="H15" i="93"/>
  <c r="I15" i="93"/>
  <c r="J15" i="93"/>
  <c r="K15" i="93"/>
  <c r="F16" i="93"/>
  <c r="G16" i="93"/>
  <c r="H16" i="93"/>
  <c r="I16" i="93"/>
  <c r="J16" i="93"/>
  <c r="K16" i="93"/>
  <c r="F17" i="93"/>
  <c r="G17" i="93"/>
  <c r="H17" i="93"/>
  <c r="I17" i="93"/>
  <c r="J17" i="93"/>
  <c r="K17" i="93"/>
  <c r="F18" i="93"/>
  <c r="G18" i="93"/>
  <c r="H18" i="93"/>
  <c r="I18" i="93"/>
  <c r="J18" i="93"/>
  <c r="K18" i="93"/>
  <c r="F19" i="93"/>
  <c r="G19" i="93"/>
  <c r="H19" i="93"/>
  <c r="I19" i="93"/>
  <c r="J19" i="93"/>
  <c r="K19" i="93"/>
  <c r="F20" i="93"/>
  <c r="G20" i="93"/>
  <c r="H20" i="93"/>
  <c r="I20" i="93"/>
  <c r="J20" i="93"/>
  <c r="K20" i="93"/>
  <c r="F21" i="93"/>
  <c r="G21" i="93"/>
  <c r="H21" i="93"/>
  <c r="I21" i="93"/>
  <c r="J21" i="93"/>
  <c r="K21" i="93"/>
  <c r="F22" i="93"/>
  <c r="G22" i="93"/>
  <c r="H22" i="93"/>
  <c r="I22" i="93"/>
  <c r="J22" i="93"/>
  <c r="K22" i="93"/>
  <c r="F23" i="93"/>
  <c r="G23" i="93"/>
  <c r="H23" i="93"/>
  <c r="I23" i="93"/>
  <c r="J23" i="93"/>
  <c r="K23" i="93"/>
  <c r="F24" i="93"/>
  <c r="G24" i="93"/>
  <c r="H24" i="93"/>
  <c r="I24" i="93"/>
  <c r="J24" i="93"/>
  <c r="K24" i="93"/>
  <c r="F25" i="93"/>
  <c r="G25" i="93"/>
  <c r="H25" i="93"/>
  <c r="I25" i="93"/>
  <c r="J25" i="93"/>
  <c r="K25" i="93"/>
  <c r="F26" i="93"/>
  <c r="G26" i="93"/>
  <c r="H26" i="93"/>
  <c r="I26" i="93"/>
  <c r="J26" i="93"/>
  <c r="K26" i="93"/>
  <c r="F27" i="93"/>
  <c r="G27" i="93"/>
  <c r="H27" i="93"/>
  <c r="I27" i="93"/>
  <c r="J27" i="93"/>
  <c r="K27" i="93"/>
  <c r="F40" i="93"/>
  <c r="I40" i="93" s="1"/>
  <c r="E41" i="93" s="1"/>
  <c r="K29" i="93"/>
  <c r="J29" i="93"/>
  <c r="I29" i="93"/>
  <c r="H29" i="93"/>
  <c r="G29" i="93"/>
  <c r="F29" i="93"/>
  <c r="K8" i="93"/>
  <c r="J8" i="93"/>
  <c r="I8" i="93"/>
  <c r="H8" i="93"/>
  <c r="G8" i="93"/>
  <c r="F8" i="93"/>
  <c r="K7" i="93"/>
  <c r="J7" i="93"/>
  <c r="I7" i="93"/>
  <c r="H7" i="93"/>
  <c r="G7" i="93"/>
  <c r="F7" i="93"/>
  <c r="F41" i="91"/>
  <c r="I41" i="91" l="1"/>
  <c r="E42" i="91" s="1"/>
  <c r="J28" i="93"/>
  <c r="J30" i="93" s="1"/>
  <c r="G28" i="93"/>
  <c r="G30" i="93" s="1"/>
  <c r="K28" i="93"/>
  <c r="K30" i="93" s="1"/>
  <c r="I28" i="93"/>
  <c r="I30" i="93" s="1"/>
  <c r="F28" i="93"/>
  <c r="F30" i="93" s="1"/>
  <c r="H28" i="93"/>
  <c r="H30" i="93" s="1"/>
  <c r="K30" i="91"/>
  <c r="J30" i="91"/>
  <c r="I30" i="91"/>
  <c r="H30" i="91"/>
  <c r="G30" i="91"/>
  <c r="F30" i="91"/>
  <c r="K8" i="91"/>
  <c r="J8" i="91"/>
  <c r="I8" i="91"/>
  <c r="H8" i="91"/>
  <c r="G8" i="91"/>
  <c r="F8" i="91"/>
  <c r="K7" i="91"/>
  <c r="J7" i="91"/>
  <c r="I7" i="91"/>
  <c r="H7" i="91"/>
  <c r="G7" i="91"/>
  <c r="F7" i="91"/>
  <c r="F28" i="82"/>
  <c r="G28" i="82"/>
  <c r="H28" i="82"/>
  <c r="I28" i="82"/>
  <c r="J28" i="82"/>
  <c r="K28" i="82"/>
  <c r="F9" i="90"/>
  <c r="G9" i="90"/>
  <c r="H9" i="90"/>
  <c r="I9" i="90"/>
  <c r="J9" i="90"/>
  <c r="K9" i="90"/>
  <c r="F10" i="90"/>
  <c r="G10" i="90"/>
  <c r="H10" i="90"/>
  <c r="I10" i="90"/>
  <c r="J10" i="90"/>
  <c r="K10" i="90"/>
  <c r="F11" i="90"/>
  <c r="G11" i="90"/>
  <c r="H11" i="90"/>
  <c r="I11" i="90"/>
  <c r="J11" i="90"/>
  <c r="K11" i="90"/>
  <c r="K13" i="90"/>
  <c r="J13" i="90"/>
  <c r="I13" i="90"/>
  <c r="H13" i="90"/>
  <c r="G13" i="90"/>
  <c r="F13" i="90"/>
  <c r="K8" i="90"/>
  <c r="J8" i="90"/>
  <c r="I8" i="90"/>
  <c r="H8" i="90"/>
  <c r="G8" i="90"/>
  <c r="F8" i="90"/>
  <c r="K7" i="90"/>
  <c r="J7" i="90"/>
  <c r="I7" i="90"/>
  <c r="H7" i="90"/>
  <c r="G7" i="90"/>
  <c r="F7" i="90"/>
  <c r="F8" i="89"/>
  <c r="K13" i="89"/>
  <c r="J13" i="89"/>
  <c r="I13" i="89"/>
  <c r="H13" i="89"/>
  <c r="G13" i="89"/>
  <c r="F13" i="89"/>
  <c r="K11" i="89"/>
  <c r="J11" i="89"/>
  <c r="I11" i="89"/>
  <c r="H11" i="89"/>
  <c r="G11" i="89"/>
  <c r="F11" i="89"/>
  <c r="K10" i="89"/>
  <c r="J10" i="89"/>
  <c r="I10" i="89"/>
  <c r="H10" i="89"/>
  <c r="G10" i="89"/>
  <c r="F10" i="89"/>
  <c r="K9" i="89"/>
  <c r="J9" i="89"/>
  <c r="I9" i="89"/>
  <c r="H9" i="89"/>
  <c r="G9" i="89"/>
  <c r="F9" i="89"/>
  <c r="K8" i="89"/>
  <c r="J8" i="89"/>
  <c r="I8" i="89"/>
  <c r="H8" i="89"/>
  <c r="G8" i="89"/>
  <c r="K7" i="89"/>
  <c r="J7" i="89"/>
  <c r="I7" i="89"/>
  <c r="H7" i="89"/>
  <c r="G7" i="89"/>
  <c r="F7" i="89"/>
  <c r="K16" i="88"/>
  <c r="J16" i="88"/>
  <c r="I16" i="88"/>
  <c r="H16" i="88"/>
  <c r="G16" i="88"/>
  <c r="F16" i="88"/>
  <c r="K14" i="88"/>
  <c r="J14" i="88"/>
  <c r="I14" i="88"/>
  <c r="H14" i="88"/>
  <c r="G14" i="88"/>
  <c r="F14" i="88"/>
  <c r="K13" i="88"/>
  <c r="J13" i="88"/>
  <c r="I13" i="88"/>
  <c r="H13" i="88"/>
  <c r="G13" i="88"/>
  <c r="F13" i="88"/>
  <c r="K12" i="88"/>
  <c r="J12" i="88"/>
  <c r="I12" i="88"/>
  <c r="H12" i="88"/>
  <c r="G12" i="88"/>
  <c r="F12" i="88"/>
  <c r="K11" i="88"/>
  <c r="J11" i="88"/>
  <c r="I11" i="88"/>
  <c r="H11" i="88"/>
  <c r="G11" i="88"/>
  <c r="F11" i="88"/>
  <c r="K10" i="88"/>
  <c r="J10" i="88"/>
  <c r="I10" i="88"/>
  <c r="H10" i="88"/>
  <c r="G10" i="88"/>
  <c r="F10" i="88"/>
  <c r="K9" i="88"/>
  <c r="J9" i="88"/>
  <c r="I9" i="88"/>
  <c r="H9" i="88"/>
  <c r="G9" i="88"/>
  <c r="F9" i="88"/>
  <c r="K8" i="88"/>
  <c r="J8" i="88"/>
  <c r="I8" i="88"/>
  <c r="H8" i="88"/>
  <c r="G8" i="88"/>
  <c r="F8" i="88"/>
  <c r="K7" i="88"/>
  <c r="J7" i="88"/>
  <c r="I7" i="88"/>
  <c r="H7" i="88"/>
  <c r="G7" i="88"/>
  <c r="F7" i="88"/>
  <c r="F9" i="86"/>
  <c r="G9" i="86"/>
  <c r="H9" i="86"/>
  <c r="I9" i="86"/>
  <c r="J9" i="86"/>
  <c r="K9" i="86"/>
  <c r="F10" i="86"/>
  <c r="G10" i="86"/>
  <c r="H10" i="86"/>
  <c r="I10" i="86"/>
  <c r="J10" i="86"/>
  <c r="K10" i="86"/>
  <c r="F11" i="86"/>
  <c r="G11" i="86"/>
  <c r="H11" i="86"/>
  <c r="I11" i="86"/>
  <c r="J11" i="86"/>
  <c r="K11" i="86"/>
  <c r="F12" i="86"/>
  <c r="G12" i="86"/>
  <c r="H12" i="86"/>
  <c r="I12" i="86"/>
  <c r="J12" i="86"/>
  <c r="K12" i="86"/>
  <c r="F13" i="86"/>
  <c r="G13" i="86"/>
  <c r="H13" i="86"/>
  <c r="I13" i="86"/>
  <c r="J13" i="86"/>
  <c r="K13" i="86"/>
  <c r="F14" i="86"/>
  <c r="G14" i="86"/>
  <c r="H14" i="86"/>
  <c r="I14" i="86"/>
  <c r="J14" i="86"/>
  <c r="K14" i="86"/>
  <c r="F15" i="86"/>
  <c r="G15" i="86"/>
  <c r="H15" i="86"/>
  <c r="I15" i="86"/>
  <c r="J15" i="86"/>
  <c r="K15" i="86"/>
  <c r="F16" i="86"/>
  <c r="G16" i="86"/>
  <c r="H16" i="86"/>
  <c r="I16" i="86"/>
  <c r="J16" i="86"/>
  <c r="K16" i="86"/>
  <c r="F17" i="86"/>
  <c r="G17" i="86"/>
  <c r="H17" i="86"/>
  <c r="I17" i="86"/>
  <c r="J17" i="86"/>
  <c r="K17" i="86"/>
  <c r="F18" i="86"/>
  <c r="G18" i="86"/>
  <c r="H18" i="86"/>
  <c r="I18" i="86"/>
  <c r="J18" i="86"/>
  <c r="K18" i="86"/>
  <c r="F19" i="86"/>
  <c r="G19" i="86"/>
  <c r="H19" i="86"/>
  <c r="I19" i="86"/>
  <c r="J19" i="86"/>
  <c r="K19" i="86"/>
  <c r="F20" i="86"/>
  <c r="G20" i="86"/>
  <c r="H20" i="86"/>
  <c r="I20" i="86"/>
  <c r="J20" i="86"/>
  <c r="K20" i="86"/>
  <c r="F21" i="86"/>
  <c r="G21" i="86"/>
  <c r="H21" i="86"/>
  <c r="I21" i="86"/>
  <c r="J21" i="86"/>
  <c r="K21" i="86"/>
  <c r="F9" i="87"/>
  <c r="G9" i="87"/>
  <c r="H9" i="87"/>
  <c r="I9" i="87"/>
  <c r="J9" i="87"/>
  <c r="K9" i="87"/>
  <c r="F10" i="87"/>
  <c r="G10" i="87"/>
  <c r="H10" i="87"/>
  <c r="I10" i="87"/>
  <c r="J10" i="87"/>
  <c r="K10" i="87"/>
  <c r="F11" i="87"/>
  <c r="G11" i="87"/>
  <c r="H11" i="87"/>
  <c r="I11" i="87"/>
  <c r="J11" i="87"/>
  <c r="K11" i="87"/>
  <c r="F12" i="87"/>
  <c r="G12" i="87"/>
  <c r="H12" i="87"/>
  <c r="I12" i="87"/>
  <c r="J12" i="87"/>
  <c r="K12" i="87"/>
  <c r="F13" i="87"/>
  <c r="G13" i="87"/>
  <c r="H13" i="87"/>
  <c r="I13" i="87"/>
  <c r="J13" i="87"/>
  <c r="K13" i="87"/>
  <c r="F14" i="87"/>
  <c r="G14" i="87"/>
  <c r="H14" i="87"/>
  <c r="I14" i="87"/>
  <c r="J14" i="87"/>
  <c r="K14" i="87"/>
  <c r="F15" i="87"/>
  <c r="G15" i="87"/>
  <c r="H15" i="87"/>
  <c r="I15" i="87"/>
  <c r="J15" i="87"/>
  <c r="K15" i="87"/>
  <c r="F16" i="87"/>
  <c r="G16" i="87"/>
  <c r="H16" i="87"/>
  <c r="I16" i="87"/>
  <c r="J16" i="87"/>
  <c r="K16" i="87"/>
  <c r="F17" i="87"/>
  <c r="G17" i="87"/>
  <c r="H17" i="87"/>
  <c r="I17" i="87"/>
  <c r="J17" i="87"/>
  <c r="K17" i="87"/>
  <c r="F18" i="87"/>
  <c r="G18" i="87"/>
  <c r="H18" i="87"/>
  <c r="I18" i="87"/>
  <c r="J18" i="87"/>
  <c r="K18" i="87"/>
  <c r="F19" i="87"/>
  <c r="G19" i="87"/>
  <c r="H19" i="87"/>
  <c r="I19" i="87"/>
  <c r="J19" i="87"/>
  <c r="K19" i="87"/>
  <c r="F20" i="87"/>
  <c r="G20" i="87"/>
  <c r="H20" i="87"/>
  <c r="I20" i="87"/>
  <c r="J20" i="87"/>
  <c r="K20" i="87"/>
  <c r="F21" i="87"/>
  <c r="G21" i="87"/>
  <c r="H21" i="87"/>
  <c r="I21" i="87"/>
  <c r="J21" i="87"/>
  <c r="K21" i="87"/>
  <c r="F22" i="87"/>
  <c r="G22" i="87"/>
  <c r="H22" i="87"/>
  <c r="I22" i="87"/>
  <c r="J22" i="87"/>
  <c r="K22" i="87"/>
  <c r="F23" i="87"/>
  <c r="G23" i="87"/>
  <c r="H23" i="87"/>
  <c r="I23" i="87"/>
  <c r="J23" i="87"/>
  <c r="K23" i="87"/>
  <c r="F24" i="87"/>
  <c r="G24" i="87"/>
  <c r="H24" i="87"/>
  <c r="I24" i="87"/>
  <c r="J24" i="87"/>
  <c r="K24" i="87"/>
  <c r="K26" i="87"/>
  <c r="J26" i="87"/>
  <c r="I26" i="87"/>
  <c r="H26" i="87"/>
  <c r="G26" i="87"/>
  <c r="F26" i="87"/>
  <c r="K8" i="87"/>
  <c r="J8" i="87"/>
  <c r="I8" i="87"/>
  <c r="H8" i="87"/>
  <c r="G8" i="87"/>
  <c r="F8" i="87"/>
  <c r="K7" i="87"/>
  <c r="J7" i="87"/>
  <c r="I7" i="87"/>
  <c r="H7" i="87"/>
  <c r="G7" i="87"/>
  <c r="F7" i="87"/>
  <c r="F8" i="86"/>
  <c r="G8" i="86"/>
  <c r="H8" i="86"/>
  <c r="I8" i="86"/>
  <c r="J8" i="86"/>
  <c r="K8" i="86"/>
  <c r="K23" i="86"/>
  <c r="J23" i="86"/>
  <c r="I23" i="86"/>
  <c r="H23" i="86"/>
  <c r="G23" i="86"/>
  <c r="F23" i="86"/>
  <c r="E20" i="86"/>
  <c r="K7" i="86"/>
  <c r="J7" i="86"/>
  <c r="I7" i="86"/>
  <c r="H7" i="86"/>
  <c r="G7" i="86"/>
  <c r="F7" i="86"/>
  <c r="E13" i="85"/>
  <c r="I13" i="85" s="1"/>
  <c r="F10" i="85"/>
  <c r="G10" i="85"/>
  <c r="H10" i="85"/>
  <c r="I10" i="85"/>
  <c r="J10" i="85"/>
  <c r="K10" i="85"/>
  <c r="F11" i="85"/>
  <c r="G11" i="85"/>
  <c r="H11" i="85"/>
  <c r="I11" i="85"/>
  <c r="J11" i="85"/>
  <c r="K11" i="85"/>
  <c r="F12" i="85"/>
  <c r="G12" i="85"/>
  <c r="H12" i="85"/>
  <c r="I12" i="85"/>
  <c r="J12" i="85"/>
  <c r="K12" i="85"/>
  <c r="F13" i="85"/>
  <c r="G13" i="85"/>
  <c r="H13" i="85"/>
  <c r="J13" i="85"/>
  <c r="K13" i="85"/>
  <c r="F14" i="85"/>
  <c r="G14" i="85"/>
  <c r="H14" i="85"/>
  <c r="I14" i="85"/>
  <c r="J14" i="85"/>
  <c r="K14" i="85"/>
  <c r="E8" i="85"/>
  <c r="K16" i="85"/>
  <c r="J16" i="85"/>
  <c r="I16" i="85"/>
  <c r="H16" i="85"/>
  <c r="G16" i="85"/>
  <c r="F16" i="85"/>
  <c r="K9" i="85"/>
  <c r="J9" i="85"/>
  <c r="I9" i="85"/>
  <c r="H9" i="85"/>
  <c r="G9" i="85"/>
  <c r="F9" i="85"/>
  <c r="K8" i="85"/>
  <c r="J8" i="85"/>
  <c r="I8" i="85"/>
  <c r="H8" i="85"/>
  <c r="G8" i="85"/>
  <c r="F8" i="85"/>
  <c r="K7" i="85"/>
  <c r="J7" i="85"/>
  <c r="I7" i="85"/>
  <c r="H7" i="85"/>
  <c r="G7" i="85"/>
  <c r="F7" i="85"/>
  <c r="K14" i="84"/>
  <c r="J14" i="84"/>
  <c r="I14" i="84"/>
  <c r="H14" i="84"/>
  <c r="G14" i="84"/>
  <c r="F14" i="84"/>
  <c r="K12" i="84"/>
  <c r="J12" i="84"/>
  <c r="I12" i="84"/>
  <c r="H12" i="84"/>
  <c r="G12" i="84"/>
  <c r="F12" i="84"/>
  <c r="K11" i="84"/>
  <c r="J11" i="84"/>
  <c r="I11" i="84"/>
  <c r="H11" i="84"/>
  <c r="G11" i="84"/>
  <c r="F11" i="84"/>
  <c r="K10" i="84"/>
  <c r="J10" i="84"/>
  <c r="I10" i="84"/>
  <c r="H10" i="84"/>
  <c r="G10" i="84"/>
  <c r="F10" i="84"/>
  <c r="K9" i="84"/>
  <c r="J9" i="84"/>
  <c r="I9" i="84"/>
  <c r="H9" i="84"/>
  <c r="G9" i="84"/>
  <c r="F9" i="84"/>
  <c r="K8" i="84"/>
  <c r="J8" i="84"/>
  <c r="I8" i="84"/>
  <c r="H8" i="84"/>
  <c r="G8" i="84"/>
  <c r="F8" i="84"/>
  <c r="K7" i="84"/>
  <c r="J7" i="84"/>
  <c r="I7" i="84"/>
  <c r="H7" i="84"/>
  <c r="G7" i="84"/>
  <c r="F7" i="84"/>
  <c r="E15" i="83"/>
  <c r="E12" i="83"/>
  <c r="I12" i="83" s="1"/>
  <c r="K29" i="83"/>
  <c r="J29" i="83"/>
  <c r="I29" i="83"/>
  <c r="H29" i="83"/>
  <c r="G29" i="83"/>
  <c r="F29" i="83"/>
  <c r="K27" i="83"/>
  <c r="J27" i="83"/>
  <c r="I27" i="83"/>
  <c r="H27" i="83"/>
  <c r="G27" i="83"/>
  <c r="F27" i="83"/>
  <c r="K26" i="83"/>
  <c r="J26" i="83"/>
  <c r="I26" i="83"/>
  <c r="H26" i="83"/>
  <c r="G26" i="83"/>
  <c r="F26" i="83"/>
  <c r="K25" i="83"/>
  <c r="J25" i="83"/>
  <c r="I25" i="83"/>
  <c r="H25" i="83"/>
  <c r="G25" i="83"/>
  <c r="F25" i="83"/>
  <c r="K24" i="83"/>
  <c r="J24" i="83"/>
  <c r="I24" i="83"/>
  <c r="H24" i="83"/>
  <c r="G24" i="83"/>
  <c r="F24" i="83"/>
  <c r="K23" i="83"/>
  <c r="J23" i="83"/>
  <c r="I23" i="83"/>
  <c r="H23" i="83"/>
  <c r="G23" i="83"/>
  <c r="F23" i="83"/>
  <c r="K22" i="83"/>
  <c r="J22" i="83"/>
  <c r="I22" i="83"/>
  <c r="H22" i="83"/>
  <c r="G22" i="83"/>
  <c r="F22" i="83"/>
  <c r="K21" i="83"/>
  <c r="J21" i="83"/>
  <c r="I21" i="83"/>
  <c r="H21" i="83"/>
  <c r="G21" i="83"/>
  <c r="F21" i="83"/>
  <c r="K20" i="83"/>
  <c r="J20" i="83"/>
  <c r="I20" i="83"/>
  <c r="H20" i="83"/>
  <c r="G20" i="83"/>
  <c r="F20" i="83"/>
  <c r="K19" i="83"/>
  <c r="J19" i="83"/>
  <c r="I19" i="83"/>
  <c r="H19" i="83"/>
  <c r="G19" i="83"/>
  <c r="F19" i="83"/>
  <c r="K18" i="83"/>
  <c r="J18" i="83"/>
  <c r="I18" i="83"/>
  <c r="H18" i="83"/>
  <c r="G18" i="83"/>
  <c r="F18" i="83"/>
  <c r="K17" i="83"/>
  <c r="J17" i="83"/>
  <c r="I17" i="83"/>
  <c r="H17" i="83"/>
  <c r="G17" i="83"/>
  <c r="F17" i="83"/>
  <c r="K16" i="83"/>
  <c r="J16" i="83"/>
  <c r="I16" i="83"/>
  <c r="H16" i="83"/>
  <c r="G16" i="83"/>
  <c r="F16" i="83"/>
  <c r="K15" i="83"/>
  <c r="J15" i="83"/>
  <c r="I15" i="83"/>
  <c r="H15" i="83"/>
  <c r="G15" i="83"/>
  <c r="F15" i="83"/>
  <c r="K14" i="83"/>
  <c r="J14" i="83"/>
  <c r="I14" i="83"/>
  <c r="H14" i="83"/>
  <c r="G14" i="83"/>
  <c r="F14" i="83"/>
  <c r="K13" i="83"/>
  <c r="J13" i="83"/>
  <c r="I13" i="83"/>
  <c r="H13" i="83"/>
  <c r="G13" i="83"/>
  <c r="F13" i="83"/>
  <c r="K12" i="83"/>
  <c r="J12" i="83"/>
  <c r="H12" i="83"/>
  <c r="G12" i="83"/>
  <c r="F12" i="83"/>
  <c r="K11" i="83"/>
  <c r="J11" i="83"/>
  <c r="I11" i="83"/>
  <c r="H11" i="83"/>
  <c r="G11" i="83"/>
  <c r="F11" i="83"/>
  <c r="K10" i="83"/>
  <c r="J10" i="83"/>
  <c r="I10" i="83"/>
  <c r="H10" i="83"/>
  <c r="G10" i="83"/>
  <c r="F10" i="83"/>
  <c r="K9" i="83"/>
  <c r="J9" i="83"/>
  <c r="I9" i="83"/>
  <c r="H9" i="83"/>
  <c r="G9" i="83"/>
  <c r="F9" i="83"/>
  <c r="K8" i="83"/>
  <c r="J8" i="83"/>
  <c r="I8" i="83"/>
  <c r="H8" i="83"/>
  <c r="G8" i="83"/>
  <c r="F8" i="83"/>
  <c r="K7" i="83"/>
  <c r="J7" i="83"/>
  <c r="I7" i="83"/>
  <c r="H7" i="83"/>
  <c r="G7" i="83"/>
  <c r="F7" i="83"/>
  <c r="K32" i="82"/>
  <c r="J32" i="82"/>
  <c r="I32" i="82"/>
  <c r="H32" i="82"/>
  <c r="G32" i="82"/>
  <c r="F32" i="82"/>
  <c r="K30" i="82"/>
  <c r="J30" i="82"/>
  <c r="I30" i="82"/>
  <c r="H30" i="82"/>
  <c r="G30" i="82"/>
  <c r="F30" i="82"/>
  <c r="K29" i="82"/>
  <c r="J29" i="82"/>
  <c r="I29" i="82"/>
  <c r="H29" i="82"/>
  <c r="G29" i="82"/>
  <c r="F29" i="82"/>
  <c r="K27" i="82"/>
  <c r="J27" i="82"/>
  <c r="I27" i="82"/>
  <c r="H27" i="82"/>
  <c r="G27" i="82"/>
  <c r="F27" i="82"/>
  <c r="K26" i="82"/>
  <c r="J26" i="82"/>
  <c r="I26" i="82"/>
  <c r="H26" i="82"/>
  <c r="G26" i="82"/>
  <c r="F26" i="82"/>
  <c r="K25" i="82"/>
  <c r="J25" i="82"/>
  <c r="I25" i="82"/>
  <c r="H25" i="82"/>
  <c r="G25" i="82"/>
  <c r="F25" i="82"/>
  <c r="K24" i="82"/>
  <c r="J24" i="82"/>
  <c r="I24" i="82"/>
  <c r="H24" i="82"/>
  <c r="G24" i="82"/>
  <c r="F24" i="82"/>
  <c r="K23" i="82"/>
  <c r="J23" i="82"/>
  <c r="I23" i="82"/>
  <c r="H23" i="82"/>
  <c r="G23" i="82"/>
  <c r="F23" i="82"/>
  <c r="K22" i="82"/>
  <c r="J22" i="82"/>
  <c r="I22" i="82"/>
  <c r="H22" i="82"/>
  <c r="G22" i="82"/>
  <c r="F22" i="82"/>
  <c r="K21" i="82"/>
  <c r="J21" i="82"/>
  <c r="I21" i="82"/>
  <c r="H21" i="82"/>
  <c r="G21" i="82"/>
  <c r="F21" i="82"/>
  <c r="K20" i="82"/>
  <c r="J20" i="82"/>
  <c r="I20" i="82"/>
  <c r="H20" i="82"/>
  <c r="G20" i="82"/>
  <c r="F20" i="82"/>
  <c r="K19" i="82"/>
  <c r="J19" i="82"/>
  <c r="I19" i="82"/>
  <c r="H19" i="82"/>
  <c r="G19" i="82"/>
  <c r="F19" i="82"/>
  <c r="K18" i="82"/>
  <c r="J18" i="82"/>
  <c r="I18" i="82"/>
  <c r="H18" i="82"/>
  <c r="G18" i="82"/>
  <c r="F18" i="82"/>
  <c r="K17" i="82"/>
  <c r="J17" i="82"/>
  <c r="I17" i="82"/>
  <c r="H17" i="82"/>
  <c r="G17" i="82"/>
  <c r="F17" i="82"/>
  <c r="K16" i="82"/>
  <c r="J16" i="82"/>
  <c r="I16" i="82"/>
  <c r="H16" i="82"/>
  <c r="G16" i="82"/>
  <c r="F16" i="82"/>
  <c r="K15" i="82"/>
  <c r="J15" i="82"/>
  <c r="I15" i="82"/>
  <c r="H15" i="82"/>
  <c r="G15" i="82"/>
  <c r="F15" i="82"/>
  <c r="K14" i="82"/>
  <c r="J14" i="82"/>
  <c r="I14" i="82"/>
  <c r="H14" i="82"/>
  <c r="G14" i="82"/>
  <c r="F14" i="82"/>
  <c r="K13" i="82"/>
  <c r="J13" i="82"/>
  <c r="I13" i="82"/>
  <c r="H13" i="82"/>
  <c r="G13" i="82"/>
  <c r="F13" i="82"/>
  <c r="K12" i="82"/>
  <c r="J12" i="82"/>
  <c r="I12" i="82"/>
  <c r="H12" i="82"/>
  <c r="G12" i="82"/>
  <c r="F12" i="82"/>
  <c r="K11" i="82"/>
  <c r="J11" i="82"/>
  <c r="I11" i="82"/>
  <c r="H11" i="82"/>
  <c r="G11" i="82"/>
  <c r="F11" i="82"/>
  <c r="K10" i="82"/>
  <c r="J10" i="82"/>
  <c r="I10" i="82"/>
  <c r="H10" i="82"/>
  <c r="G10" i="82"/>
  <c r="F10" i="82"/>
  <c r="K9" i="82"/>
  <c r="J9" i="82"/>
  <c r="I9" i="82"/>
  <c r="H9" i="82"/>
  <c r="G9" i="82"/>
  <c r="F9" i="82"/>
  <c r="K8" i="82"/>
  <c r="J8" i="82"/>
  <c r="I8" i="82"/>
  <c r="H8" i="82"/>
  <c r="G8" i="82"/>
  <c r="F8" i="82"/>
  <c r="K7" i="82"/>
  <c r="J7" i="82"/>
  <c r="I7" i="82"/>
  <c r="H7" i="82"/>
  <c r="G7" i="82"/>
  <c r="F7" i="82"/>
  <c r="K56" i="80"/>
  <c r="J56" i="80"/>
  <c r="I56" i="80"/>
  <c r="H56" i="80"/>
  <c r="G56" i="80"/>
  <c r="F56" i="80"/>
  <c r="K42" i="80"/>
  <c r="J42" i="80"/>
  <c r="I42" i="80"/>
  <c r="H42" i="80"/>
  <c r="G42" i="80"/>
  <c r="F42" i="80"/>
  <c r="K41" i="80"/>
  <c r="J41" i="80"/>
  <c r="I41" i="80"/>
  <c r="H41" i="80"/>
  <c r="G41" i="80"/>
  <c r="F41" i="80"/>
  <c r="K40" i="80"/>
  <c r="J40" i="80"/>
  <c r="I40" i="80"/>
  <c r="H40" i="80"/>
  <c r="G40" i="80"/>
  <c r="F40" i="80"/>
  <c r="K39" i="80"/>
  <c r="J39" i="80"/>
  <c r="I39" i="80"/>
  <c r="H39" i="80"/>
  <c r="G39" i="80"/>
  <c r="F39" i="80"/>
  <c r="K32" i="80"/>
  <c r="J32" i="80"/>
  <c r="I32" i="80"/>
  <c r="H32" i="80"/>
  <c r="G32" i="80"/>
  <c r="F32" i="80"/>
  <c r="K31" i="80"/>
  <c r="J31" i="80"/>
  <c r="I31" i="80"/>
  <c r="H31" i="80"/>
  <c r="G31" i="80"/>
  <c r="F31" i="80"/>
  <c r="K30" i="80"/>
  <c r="J30" i="80"/>
  <c r="I30" i="80"/>
  <c r="H30" i="80"/>
  <c r="G30" i="80"/>
  <c r="F30" i="80"/>
  <c r="K29" i="80"/>
  <c r="J29" i="80"/>
  <c r="I29" i="80"/>
  <c r="H29" i="80"/>
  <c r="G29" i="80"/>
  <c r="F29" i="80"/>
  <c r="K28" i="80"/>
  <c r="J28" i="80"/>
  <c r="I28" i="80"/>
  <c r="H28" i="80"/>
  <c r="G28" i="80"/>
  <c r="F28" i="80"/>
  <c r="K27" i="80"/>
  <c r="J27" i="80"/>
  <c r="I27" i="80"/>
  <c r="H27" i="80"/>
  <c r="G27" i="80"/>
  <c r="F27" i="80"/>
  <c r="K26" i="80"/>
  <c r="J26" i="80"/>
  <c r="I26" i="80"/>
  <c r="H26" i="80"/>
  <c r="G26" i="80"/>
  <c r="F26" i="80"/>
  <c r="K25" i="80"/>
  <c r="J25" i="80"/>
  <c r="I25" i="80"/>
  <c r="H25" i="80"/>
  <c r="G25" i="80"/>
  <c r="F25" i="80"/>
  <c r="K24" i="80"/>
  <c r="J24" i="80"/>
  <c r="I24" i="80"/>
  <c r="H24" i="80"/>
  <c r="G24" i="80"/>
  <c r="F24" i="80"/>
  <c r="K23" i="80"/>
  <c r="J23" i="80"/>
  <c r="I23" i="80"/>
  <c r="H23" i="80"/>
  <c r="G23" i="80"/>
  <c r="F23" i="80"/>
  <c r="K22" i="80"/>
  <c r="J22" i="80"/>
  <c r="I22" i="80"/>
  <c r="H22" i="80"/>
  <c r="G22" i="80"/>
  <c r="F22" i="80"/>
  <c r="K21" i="80"/>
  <c r="J21" i="80"/>
  <c r="I21" i="80"/>
  <c r="H21" i="80"/>
  <c r="G21" i="80"/>
  <c r="F21" i="80"/>
  <c r="K20" i="80"/>
  <c r="J20" i="80"/>
  <c r="I20" i="80"/>
  <c r="H20" i="80"/>
  <c r="G20" i="80"/>
  <c r="F20" i="80"/>
  <c r="K19" i="80"/>
  <c r="J19" i="80"/>
  <c r="I19" i="80"/>
  <c r="H19" i="80"/>
  <c r="G19" i="80"/>
  <c r="F19" i="80"/>
  <c r="K18" i="80"/>
  <c r="J18" i="80"/>
  <c r="I18" i="80"/>
  <c r="H18" i="80"/>
  <c r="G18" i="80"/>
  <c r="F18" i="80"/>
  <c r="K17" i="80"/>
  <c r="J17" i="80"/>
  <c r="I17" i="80"/>
  <c r="H17" i="80"/>
  <c r="G17" i="80"/>
  <c r="F17" i="80"/>
  <c r="K16" i="80"/>
  <c r="J16" i="80"/>
  <c r="I16" i="80"/>
  <c r="H16" i="80"/>
  <c r="G16" i="80"/>
  <c r="F16" i="80"/>
  <c r="K15" i="80"/>
  <c r="J15" i="80"/>
  <c r="I15" i="80"/>
  <c r="H15" i="80"/>
  <c r="G15" i="80"/>
  <c r="F15" i="80"/>
  <c r="K14" i="80"/>
  <c r="J14" i="80"/>
  <c r="I14" i="80"/>
  <c r="H14" i="80"/>
  <c r="G14" i="80"/>
  <c r="F14" i="80"/>
  <c r="K13" i="80"/>
  <c r="J13" i="80"/>
  <c r="I13" i="80"/>
  <c r="H13" i="80"/>
  <c r="G13" i="80"/>
  <c r="F13" i="80"/>
  <c r="K12" i="80"/>
  <c r="J12" i="80"/>
  <c r="I12" i="80"/>
  <c r="H12" i="80"/>
  <c r="G12" i="80"/>
  <c r="F12" i="80"/>
  <c r="K11" i="80"/>
  <c r="J11" i="80"/>
  <c r="I11" i="80"/>
  <c r="H11" i="80"/>
  <c r="G11" i="80"/>
  <c r="F11" i="80"/>
  <c r="K10" i="80"/>
  <c r="J10" i="80"/>
  <c r="I10" i="80"/>
  <c r="H10" i="80"/>
  <c r="G10" i="80"/>
  <c r="F10" i="80"/>
  <c r="K9" i="80"/>
  <c r="J9" i="80"/>
  <c r="I9" i="80"/>
  <c r="H9" i="80"/>
  <c r="G9" i="80"/>
  <c r="F9" i="80"/>
  <c r="K8" i="80"/>
  <c r="J8" i="80"/>
  <c r="I8" i="80"/>
  <c r="H8" i="80"/>
  <c r="G8" i="80"/>
  <c r="F8" i="80"/>
  <c r="K7" i="80"/>
  <c r="J7" i="80"/>
  <c r="H7" i="80"/>
  <c r="G7" i="80"/>
  <c r="F7" i="80"/>
  <c r="I7" i="80"/>
  <c r="F9" i="79"/>
  <c r="G9" i="79"/>
  <c r="H9" i="79"/>
  <c r="I9" i="79"/>
  <c r="J9" i="79"/>
  <c r="K9" i="79"/>
  <c r="F10" i="79"/>
  <c r="G10" i="79"/>
  <c r="H10" i="79"/>
  <c r="I10" i="79"/>
  <c r="J10" i="79"/>
  <c r="K10" i="79"/>
  <c r="F11" i="79"/>
  <c r="G11" i="79"/>
  <c r="H11" i="79"/>
  <c r="I11" i="79"/>
  <c r="J11" i="79"/>
  <c r="K11" i="79"/>
  <c r="F12" i="79"/>
  <c r="G12" i="79"/>
  <c r="H12" i="79"/>
  <c r="I12" i="79"/>
  <c r="J12" i="79"/>
  <c r="K12" i="79"/>
  <c r="F13" i="79"/>
  <c r="G13" i="79"/>
  <c r="H13" i="79"/>
  <c r="I13" i="79"/>
  <c r="J13" i="79"/>
  <c r="K13" i="79"/>
  <c r="F14" i="79"/>
  <c r="G14" i="79"/>
  <c r="H14" i="79"/>
  <c r="I14" i="79"/>
  <c r="J14" i="79"/>
  <c r="K14" i="79"/>
  <c r="F15" i="79"/>
  <c r="G15" i="79"/>
  <c r="H15" i="79"/>
  <c r="I15" i="79"/>
  <c r="J15" i="79"/>
  <c r="K15" i="79"/>
  <c r="F16" i="79"/>
  <c r="G16" i="79"/>
  <c r="H16" i="79"/>
  <c r="I16" i="79"/>
  <c r="J16" i="79"/>
  <c r="K16" i="79"/>
  <c r="F17" i="79"/>
  <c r="G17" i="79"/>
  <c r="H17" i="79"/>
  <c r="I17" i="79"/>
  <c r="J17" i="79"/>
  <c r="K17" i="79"/>
  <c r="F18" i="79"/>
  <c r="G18" i="79"/>
  <c r="H18" i="79"/>
  <c r="I18" i="79"/>
  <c r="J18" i="79"/>
  <c r="K18" i="79"/>
  <c r="F19" i="79"/>
  <c r="G19" i="79"/>
  <c r="H19" i="79"/>
  <c r="I19" i="79"/>
  <c r="J19" i="79"/>
  <c r="K19" i="79"/>
  <c r="F20" i="79"/>
  <c r="G20" i="79"/>
  <c r="H20" i="79"/>
  <c r="I20" i="79"/>
  <c r="J20" i="79"/>
  <c r="K20" i="79"/>
  <c r="F21" i="79"/>
  <c r="G21" i="79"/>
  <c r="H21" i="79"/>
  <c r="I21" i="79"/>
  <c r="J21" i="79"/>
  <c r="K21" i="79"/>
  <c r="F22" i="79"/>
  <c r="G22" i="79"/>
  <c r="H22" i="79"/>
  <c r="I22" i="79"/>
  <c r="J22" i="79"/>
  <c r="K22" i="79"/>
  <c r="F23" i="79"/>
  <c r="G23" i="79"/>
  <c r="H23" i="79"/>
  <c r="I23" i="79"/>
  <c r="J23" i="79"/>
  <c r="K23" i="79"/>
  <c r="F24" i="79"/>
  <c r="G24" i="79"/>
  <c r="H24" i="79"/>
  <c r="I24" i="79"/>
  <c r="J24" i="79"/>
  <c r="K24" i="79"/>
  <c r="F25" i="79"/>
  <c r="G25" i="79"/>
  <c r="H25" i="79"/>
  <c r="I25" i="79"/>
  <c r="J25" i="79"/>
  <c r="K25" i="79"/>
  <c r="F26" i="79"/>
  <c r="G26" i="79"/>
  <c r="H26" i="79"/>
  <c r="I26" i="79"/>
  <c r="J26" i="79"/>
  <c r="K26" i="79"/>
  <c r="F27" i="79"/>
  <c r="G27" i="79"/>
  <c r="H27" i="79"/>
  <c r="I27" i="79"/>
  <c r="J27" i="79"/>
  <c r="K27" i="79"/>
  <c r="F28" i="79"/>
  <c r="G28" i="79"/>
  <c r="H28" i="79"/>
  <c r="I28" i="79"/>
  <c r="J28" i="79"/>
  <c r="K28" i="79"/>
  <c r="F29" i="79"/>
  <c r="G29" i="79"/>
  <c r="H29" i="79"/>
  <c r="I29" i="79"/>
  <c r="J29" i="79"/>
  <c r="K29" i="79"/>
  <c r="F30" i="79"/>
  <c r="G30" i="79"/>
  <c r="H30" i="79"/>
  <c r="I30" i="79"/>
  <c r="J30" i="79"/>
  <c r="K30" i="79"/>
  <c r="F31" i="79"/>
  <c r="G31" i="79"/>
  <c r="H31" i="79"/>
  <c r="I31" i="79"/>
  <c r="J31" i="79"/>
  <c r="K31" i="79"/>
  <c r="F32" i="79"/>
  <c r="G32" i="79"/>
  <c r="H32" i="79"/>
  <c r="I32" i="79"/>
  <c r="J32" i="79"/>
  <c r="K32" i="79"/>
  <c r="F33" i="79"/>
  <c r="G33" i="79"/>
  <c r="H33" i="79"/>
  <c r="I33" i="79"/>
  <c r="J33" i="79"/>
  <c r="K33" i="79"/>
  <c r="F34" i="79"/>
  <c r="G34" i="79"/>
  <c r="H34" i="79"/>
  <c r="I34" i="79"/>
  <c r="J34" i="79"/>
  <c r="K34" i="79"/>
  <c r="F35" i="79"/>
  <c r="G35" i="79"/>
  <c r="H35" i="79"/>
  <c r="I35" i="79"/>
  <c r="J35" i="79"/>
  <c r="K35" i="79"/>
  <c r="F36" i="79"/>
  <c r="G36" i="79"/>
  <c r="H36" i="79"/>
  <c r="I36" i="79"/>
  <c r="J36" i="79"/>
  <c r="K36" i="79"/>
  <c r="F37" i="79"/>
  <c r="G37" i="79"/>
  <c r="H37" i="79"/>
  <c r="I37" i="79"/>
  <c r="J37" i="79"/>
  <c r="K37" i="79"/>
  <c r="F38" i="79"/>
  <c r="G38" i="79"/>
  <c r="H38" i="79"/>
  <c r="I38" i="79"/>
  <c r="J38" i="79"/>
  <c r="K38" i="79"/>
  <c r="F39" i="79"/>
  <c r="G39" i="79"/>
  <c r="H39" i="79"/>
  <c r="I39" i="79"/>
  <c r="J39" i="79"/>
  <c r="K39" i="79"/>
  <c r="F40" i="79"/>
  <c r="G40" i="79"/>
  <c r="H40" i="79"/>
  <c r="I40" i="79"/>
  <c r="J40" i="79"/>
  <c r="K40" i="79"/>
  <c r="F41" i="79"/>
  <c r="G41" i="79"/>
  <c r="H41" i="79"/>
  <c r="I41" i="79"/>
  <c r="J41" i="79"/>
  <c r="K41" i="79"/>
  <c r="F42" i="79"/>
  <c r="G42" i="79"/>
  <c r="H42" i="79"/>
  <c r="I42" i="79"/>
  <c r="J42" i="79"/>
  <c r="K42" i="79"/>
  <c r="F43" i="79"/>
  <c r="G43" i="79"/>
  <c r="H43" i="79"/>
  <c r="I43" i="79"/>
  <c r="J43" i="79"/>
  <c r="K43" i="79"/>
  <c r="F44" i="79"/>
  <c r="G44" i="79"/>
  <c r="H44" i="79"/>
  <c r="I44" i="79"/>
  <c r="J44" i="79"/>
  <c r="K44" i="79"/>
  <c r="F45" i="79"/>
  <c r="G45" i="79"/>
  <c r="H45" i="79"/>
  <c r="I45" i="79"/>
  <c r="J45" i="79"/>
  <c r="K45" i="79"/>
  <c r="F46" i="79"/>
  <c r="G46" i="79"/>
  <c r="H46" i="79"/>
  <c r="I46" i="79"/>
  <c r="J46" i="79"/>
  <c r="K46" i="79"/>
  <c r="F47" i="79"/>
  <c r="G47" i="79"/>
  <c r="H47" i="79"/>
  <c r="I47" i="79"/>
  <c r="J47" i="79"/>
  <c r="K47" i="79"/>
  <c r="F48" i="79"/>
  <c r="G48" i="79"/>
  <c r="H48" i="79"/>
  <c r="I48" i="79"/>
  <c r="J48" i="79"/>
  <c r="K48" i="79"/>
  <c r="F49" i="79"/>
  <c r="G49" i="79"/>
  <c r="H49" i="79"/>
  <c r="I49" i="79"/>
  <c r="J49" i="79"/>
  <c r="K49" i="79"/>
  <c r="F50" i="79"/>
  <c r="G50" i="79"/>
  <c r="H50" i="79"/>
  <c r="I50" i="79"/>
  <c r="K50" i="79"/>
  <c r="F52" i="79"/>
  <c r="G52" i="79"/>
  <c r="H52" i="79"/>
  <c r="I52" i="79"/>
  <c r="J52" i="79"/>
  <c r="K52" i="79"/>
  <c r="F53" i="79"/>
  <c r="G53" i="79"/>
  <c r="H53" i="79"/>
  <c r="I53" i="79"/>
  <c r="J53" i="79"/>
  <c r="K53" i="79"/>
  <c r="F54" i="79"/>
  <c r="G54" i="79"/>
  <c r="H54" i="79"/>
  <c r="I54" i="79"/>
  <c r="J54" i="79"/>
  <c r="K54" i="79"/>
  <c r="F55" i="79"/>
  <c r="G55" i="79"/>
  <c r="H55" i="79"/>
  <c r="I55" i="79"/>
  <c r="J55" i="79"/>
  <c r="K55" i="79"/>
  <c r="F56" i="79"/>
  <c r="G56" i="79"/>
  <c r="H56" i="79"/>
  <c r="I56" i="79"/>
  <c r="J56" i="79"/>
  <c r="K56" i="79"/>
  <c r="F57" i="79"/>
  <c r="G57" i="79"/>
  <c r="H57" i="79"/>
  <c r="J57" i="79"/>
  <c r="K57" i="79"/>
  <c r="F58" i="79"/>
  <c r="G58" i="79"/>
  <c r="H58" i="79"/>
  <c r="I58" i="79"/>
  <c r="J58" i="79"/>
  <c r="K58" i="79"/>
  <c r="F59" i="79"/>
  <c r="G59" i="79"/>
  <c r="H59" i="79"/>
  <c r="I59" i="79"/>
  <c r="J59" i="79"/>
  <c r="K59" i="79"/>
  <c r="F60" i="79"/>
  <c r="G60" i="79"/>
  <c r="H60" i="79"/>
  <c r="I60" i="79"/>
  <c r="J60" i="79"/>
  <c r="K60" i="79"/>
  <c r="E50" i="79"/>
  <c r="J50" i="79" s="1"/>
  <c r="E57" i="79"/>
  <c r="I57" i="79" s="1"/>
  <c r="E7" i="79"/>
  <c r="I7" i="79" s="1"/>
  <c r="K62" i="79"/>
  <c r="J62" i="79"/>
  <c r="I62" i="79"/>
  <c r="H62" i="79"/>
  <c r="G62" i="79"/>
  <c r="F62" i="79"/>
  <c r="K8" i="79"/>
  <c r="J8" i="79"/>
  <c r="I8" i="79"/>
  <c r="H8" i="79"/>
  <c r="G8" i="79"/>
  <c r="F8" i="79"/>
  <c r="K7" i="79"/>
  <c r="J7" i="79"/>
  <c r="H7" i="79"/>
  <c r="G7" i="79"/>
  <c r="F7" i="79"/>
  <c r="F9" i="78"/>
  <c r="G9" i="78"/>
  <c r="H9" i="78"/>
  <c r="I9" i="78"/>
  <c r="J9" i="78"/>
  <c r="K9" i="78"/>
  <c r="F10" i="78"/>
  <c r="G10" i="78"/>
  <c r="H10" i="78"/>
  <c r="I10" i="78"/>
  <c r="J10" i="78"/>
  <c r="K10" i="78"/>
  <c r="F11" i="78"/>
  <c r="G11" i="78"/>
  <c r="H11" i="78"/>
  <c r="I11" i="78"/>
  <c r="J11" i="78"/>
  <c r="K11" i="78"/>
  <c r="F12" i="78"/>
  <c r="G12" i="78"/>
  <c r="H12" i="78"/>
  <c r="I12" i="78"/>
  <c r="J12" i="78"/>
  <c r="K12" i="78"/>
  <c r="F13" i="78"/>
  <c r="G13" i="78"/>
  <c r="H13" i="78"/>
  <c r="I13" i="78"/>
  <c r="J13" i="78"/>
  <c r="K13" i="78"/>
  <c r="F14" i="78"/>
  <c r="G14" i="78"/>
  <c r="H14" i="78"/>
  <c r="I14" i="78"/>
  <c r="J14" i="78"/>
  <c r="K14" i="78"/>
  <c r="F15" i="78"/>
  <c r="G15" i="78"/>
  <c r="H15" i="78"/>
  <c r="I15" i="78"/>
  <c r="J15" i="78"/>
  <c r="K15" i="78"/>
  <c r="F16" i="78"/>
  <c r="G16" i="78"/>
  <c r="H16" i="78"/>
  <c r="I16" i="78"/>
  <c r="J16" i="78"/>
  <c r="K16" i="78"/>
  <c r="F17" i="78"/>
  <c r="G17" i="78"/>
  <c r="H17" i="78"/>
  <c r="I17" i="78"/>
  <c r="J17" i="78"/>
  <c r="K17" i="78"/>
  <c r="F18" i="78"/>
  <c r="G18" i="78"/>
  <c r="H18" i="78"/>
  <c r="I18" i="78"/>
  <c r="J18" i="78"/>
  <c r="K18" i="78"/>
  <c r="F19" i="78"/>
  <c r="G19" i="78"/>
  <c r="H19" i="78"/>
  <c r="I19" i="78"/>
  <c r="J19" i="78"/>
  <c r="K19" i="78"/>
  <c r="F20" i="78"/>
  <c r="G20" i="78"/>
  <c r="H20" i="78"/>
  <c r="I20" i="78"/>
  <c r="J20" i="78"/>
  <c r="K20" i="78"/>
  <c r="F21" i="78"/>
  <c r="G21" i="78"/>
  <c r="H21" i="78"/>
  <c r="I21" i="78"/>
  <c r="J21" i="78"/>
  <c r="K21" i="78"/>
  <c r="F22" i="78"/>
  <c r="G22" i="78"/>
  <c r="H22" i="78"/>
  <c r="I22" i="78"/>
  <c r="J22" i="78"/>
  <c r="K22" i="78"/>
  <c r="F23" i="78"/>
  <c r="G23" i="78"/>
  <c r="H23" i="78"/>
  <c r="I23" i="78"/>
  <c r="J23" i="78"/>
  <c r="K23" i="78"/>
  <c r="F24" i="78"/>
  <c r="G24" i="78"/>
  <c r="H24" i="78"/>
  <c r="I24" i="78"/>
  <c r="J24" i="78"/>
  <c r="K24" i="78"/>
  <c r="F25" i="78"/>
  <c r="G25" i="78"/>
  <c r="H25" i="78"/>
  <c r="I25" i="78"/>
  <c r="J25" i="78"/>
  <c r="K25" i="78"/>
  <c r="F26" i="78"/>
  <c r="G26" i="78"/>
  <c r="H26" i="78"/>
  <c r="I26" i="78"/>
  <c r="J26" i="78"/>
  <c r="K26" i="78"/>
  <c r="F27" i="78"/>
  <c r="G27" i="78"/>
  <c r="H27" i="78"/>
  <c r="I27" i="78"/>
  <c r="K27" i="78"/>
  <c r="F28" i="78"/>
  <c r="G28" i="78"/>
  <c r="H28" i="78"/>
  <c r="I28" i="78"/>
  <c r="J28" i="78"/>
  <c r="K28" i="78"/>
  <c r="F29" i="78"/>
  <c r="G29" i="78"/>
  <c r="H29" i="78"/>
  <c r="I29" i="78"/>
  <c r="J29" i="78"/>
  <c r="K29" i="78"/>
  <c r="F30" i="78"/>
  <c r="G30" i="78"/>
  <c r="H30" i="78"/>
  <c r="I30" i="78"/>
  <c r="J30" i="78"/>
  <c r="K30" i="78"/>
  <c r="F31" i="78"/>
  <c r="G31" i="78"/>
  <c r="I31" i="78"/>
  <c r="J31" i="78"/>
  <c r="K31" i="78"/>
  <c r="F32" i="78"/>
  <c r="G32" i="78"/>
  <c r="H32" i="78"/>
  <c r="I32" i="78"/>
  <c r="J32" i="78"/>
  <c r="K32" i="78"/>
  <c r="F33" i="78"/>
  <c r="G33" i="78"/>
  <c r="H33" i="78"/>
  <c r="I33" i="78"/>
  <c r="J33" i="78"/>
  <c r="K33" i="78"/>
  <c r="F34" i="78"/>
  <c r="G34" i="78"/>
  <c r="H34" i="78"/>
  <c r="I34" i="78"/>
  <c r="J34" i="78"/>
  <c r="K34" i="78"/>
  <c r="F35" i="78"/>
  <c r="G35" i="78"/>
  <c r="H35" i="78"/>
  <c r="I35" i="78"/>
  <c r="J35" i="78"/>
  <c r="K35" i="78"/>
  <c r="F36" i="78"/>
  <c r="G36" i="78"/>
  <c r="H36" i="78"/>
  <c r="I36" i="78"/>
  <c r="J36" i="78"/>
  <c r="K36" i="78"/>
  <c r="F37" i="78"/>
  <c r="G37" i="78"/>
  <c r="H37" i="78"/>
  <c r="I37" i="78"/>
  <c r="J37" i="78"/>
  <c r="K37" i="78"/>
  <c r="F38" i="78"/>
  <c r="G38" i="78"/>
  <c r="H38" i="78"/>
  <c r="I38" i="78"/>
  <c r="J38" i="78"/>
  <c r="K38" i="78"/>
  <c r="F39" i="78"/>
  <c r="G39" i="78"/>
  <c r="H39" i="78"/>
  <c r="I39" i="78"/>
  <c r="J39" i="78"/>
  <c r="K39" i="78"/>
  <c r="F40" i="78"/>
  <c r="G40" i="78"/>
  <c r="H40" i="78"/>
  <c r="I40" i="78"/>
  <c r="J40" i="78"/>
  <c r="K40" i="78"/>
  <c r="F41" i="78"/>
  <c r="G41" i="78"/>
  <c r="H41" i="78"/>
  <c r="I41" i="78"/>
  <c r="J41" i="78"/>
  <c r="K41" i="78"/>
  <c r="F42" i="78"/>
  <c r="G42" i="78"/>
  <c r="H42" i="78"/>
  <c r="I42" i="78"/>
  <c r="J42" i="78"/>
  <c r="K42" i="78"/>
  <c r="F43" i="78"/>
  <c r="G43" i="78"/>
  <c r="H43" i="78"/>
  <c r="I43" i="78"/>
  <c r="J43" i="78"/>
  <c r="K43" i="78"/>
  <c r="F44" i="78"/>
  <c r="G44" i="78"/>
  <c r="H44" i="78"/>
  <c r="I44" i="78"/>
  <c r="J44" i="78"/>
  <c r="K44" i="78"/>
  <c r="F45" i="78"/>
  <c r="G45" i="78"/>
  <c r="H45" i="78"/>
  <c r="I45" i="78"/>
  <c r="J45" i="78"/>
  <c r="K45" i="78"/>
  <c r="F46" i="78"/>
  <c r="G46" i="78"/>
  <c r="H46" i="78"/>
  <c r="I46" i="78"/>
  <c r="J46" i="78"/>
  <c r="K46" i="78"/>
  <c r="F47" i="78"/>
  <c r="G47" i="78"/>
  <c r="H47" i="78"/>
  <c r="I47" i="78"/>
  <c r="J47" i="78"/>
  <c r="K47" i="78"/>
  <c r="F48" i="78"/>
  <c r="G48" i="78"/>
  <c r="H48" i="78"/>
  <c r="I48" i="78"/>
  <c r="J48" i="78"/>
  <c r="K48" i="78"/>
  <c r="F49" i="78"/>
  <c r="G49" i="78"/>
  <c r="H49" i="78"/>
  <c r="I49" i="78"/>
  <c r="J49" i="78"/>
  <c r="K49" i="78"/>
  <c r="F50" i="78"/>
  <c r="G50" i="78"/>
  <c r="H50" i="78"/>
  <c r="I50" i="78"/>
  <c r="J50" i="78"/>
  <c r="K50" i="78"/>
  <c r="F51" i="78"/>
  <c r="G51" i="78"/>
  <c r="H51" i="78"/>
  <c r="I51" i="78"/>
  <c r="J51" i="78"/>
  <c r="K51" i="78"/>
  <c r="F52" i="78"/>
  <c r="G52" i="78"/>
  <c r="H52" i="78"/>
  <c r="I52" i="78"/>
  <c r="J52" i="78"/>
  <c r="K52" i="78"/>
  <c r="F53" i="78"/>
  <c r="G53" i="78"/>
  <c r="H53" i="78"/>
  <c r="I53" i="78"/>
  <c r="J53" i="78"/>
  <c r="K53" i="78"/>
  <c r="F54" i="78"/>
  <c r="G54" i="78"/>
  <c r="H54" i="78"/>
  <c r="I54" i="78"/>
  <c r="J54" i="78"/>
  <c r="K54" i="78"/>
  <c r="F55" i="78"/>
  <c r="G55" i="78"/>
  <c r="H55" i="78"/>
  <c r="I55" i="78"/>
  <c r="J55" i="78"/>
  <c r="K55" i="78"/>
  <c r="F56" i="78"/>
  <c r="G56" i="78"/>
  <c r="H56" i="78"/>
  <c r="I56" i="78"/>
  <c r="J56" i="78"/>
  <c r="K56" i="78"/>
  <c r="F57" i="78"/>
  <c r="G57" i="78"/>
  <c r="H57" i="78"/>
  <c r="I57" i="78"/>
  <c r="J57" i="78"/>
  <c r="K57" i="78"/>
  <c r="F58" i="78"/>
  <c r="G58" i="78"/>
  <c r="H58" i="78"/>
  <c r="J58" i="78"/>
  <c r="K58" i="78"/>
  <c r="F59" i="78"/>
  <c r="G59" i="78"/>
  <c r="H59" i="78"/>
  <c r="I59" i="78"/>
  <c r="J59" i="78"/>
  <c r="K59" i="78"/>
  <c r="F60" i="78"/>
  <c r="G60" i="78"/>
  <c r="H60" i="78"/>
  <c r="I60" i="78"/>
  <c r="J60" i="78"/>
  <c r="K60" i="78"/>
  <c r="F61" i="78"/>
  <c r="G61" i="78"/>
  <c r="H61" i="78"/>
  <c r="I61" i="78"/>
  <c r="J61" i="78"/>
  <c r="K61" i="78"/>
  <c r="F8" i="78"/>
  <c r="G8" i="78"/>
  <c r="H8" i="78"/>
  <c r="I8" i="78"/>
  <c r="J8" i="78"/>
  <c r="K8" i="78"/>
  <c r="E27" i="78"/>
  <c r="J27" i="78" s="1"/>
  <c r="E58" i="78"/>
  <c r="I58" i="78" s="1"/>
  <c r="E31" i="78"/>
  <c r="H31" i="78" s="1"/>
  <c r="K63" i="78"/>
  <c r="J63" i="78"/>
  <c r="I63" i="78"/>
  <c r="H63" i="78"/>
  <c r="G63" i="78"/>
  <c r="F63" i="78"/>
  <c r="K7" i="78"/>
  <c r="J7" i="78"/>
  <c r="I7" i="78"/>
  <c r="H7" i="78"/>
  <c r="G7" i="78"/>
  <c r="F7" i="78"/>
  <c r="F57" i="75"/>
  <c r="G57" i="75"/>
  <c r="H57" i="75"/>
  <c r="I57" i="75"/>
  <c r="J57" i="75"/>
  <c r="K57" i="75"/>
  <c r="F59" i="75"/>
  <c r="G59" i="75"/>
  <c r="H59" i="75"/>
  <c r="I59" i="75"/>
  <c r="J59" i="75"/>
  <c r="K59" i="75"/>
  <c r="F60" i="75"/>
  <c r="G60" i="75"/>
  <c r="H60" i="75"/>
  <c r="I60" i="75"/>
  <c r="J60" i="75"/>
  <c r="K60" i="75"/>
  <c r="F53" i="75"/>
  <c r="G53" i="75"/>
  <c r="H53" i="75"/>
  <c r="I53" i="75"/>
  <c r="J53" i="75"/>
  <c r="K53" i="75"/>
  <c r="F54" i="75"/>
  <c r="G54" i="75"/>
  <c r="H54" i="75"/>
  <c r="I54" i="75"/>
  <c r="J54" i="75"/>
  <c r="K54" i="75"/>
  <c r="F55" i="75"/>
  <c r="G55" i="75"/>
  <c r="H55" i="75"/>
  <c r="I55" i="75"/>
  <c r="J55" i="75"/>
  <c r="K55" i="75"/>
  <c r="F9" i="75"/>
  <c r="G9" i="75"/>
  <c r="H9" i="75"/>
  <c r="I9" i="75"/>
  <c r="J9" i="75"/>
  <c r="K9" i="75"/>
  <c r="F10" i="75"/>
  <c r="G10" i="75"/>
  <c r="H10" i="75"/>
  <c r="I10" i="75"/>
  <c r="J10" i="75"/>
  <c r="K10" i="75"/>
  <c r="F11" i="75"/>
  <c r="G11" i="75"/>
  <c r="H11" i="75"/>
  <c r="I11" i="75"/>
  <c r="J11" i="75"/>
  <c r="K11" i="75"/>
  <c r="F12" i="75"/>
  <c r="G12" i="75"/>
  <c r="H12" i="75"/>
  <c r="I12" i="75"/>
  <c r="J12" i="75"/>
  <c r="K12" i="75"/>
  <c r="F13" i="75"/>
  <c r="G13" i="75"/>
  <c r="H13" i="75"/>
  <c r="I13" i="75"/>
  <c r="J13" i="75"/>
  <c r="K13" i="75"/>
  <c r="F14" i="75"/>
  <c r="G14" i="75"/>
  <c r="H14" i="75"/>
  <c r="I14" i="75"/>
  <c r="J14" i="75"/>
  <c r="K14" i="75"/>
  <c r="F15" i="75"/>
  <c r="G15" i="75"/>
  <c r="H15" i="75"/>
  <c r="I15" i="75"/>
  <c r="J15" i="75"/>
  <c r="K15" i="75"/>
  <c r="F16" i="75"/>
  <c r="G16" i="75"/>
  <c r="H16" i="75"/>
  <c r="I16" i="75"/>
  <c r="J16" i="75"/>
  <c r="K16" i="75"/>
  <c r="F17" i="75"/>
  <c r="G17" i="75"/>
  <c r="H17" i="75"/>
  <c r="I17" i="75"/>
  <c r="J17" i="75"/>
  <c r="K17" i="75"/>
  <c r="F18" i="75"/>
  <c r="G18" i="75"/>
  <c r="H18" i="75"/>
  <c r="I18" i="75"/>
  <c r="J18" i="75"/>
  <c r="K18" i="75"/>
  <c r="F19" i="75"/>
  <c r="G19" i="75"/>
  <c r="H19" i="75"/>
  <c r="I19" i="75"/>
  <c r="J19" i="75"/>
  <c r="K19" i="75"/>
  <c r="F20" i="75"/>
  <c r="G20" i="75"/>
  <c r="H20" i="75"/>
  <c r="I20" i="75"/>
  <c r="J20" i="75"/>
  <c r="K20" i="75"/>
  <c r="F21" i="75"/>
  <c r="G21" i="75"/>
  <c r="H21" i="75"/>
  <c r="I21" i="75"/>
  <c r="J21" i="75"/>
  <c r="K21" i="75"/>
  <c r="F22" i="75"/>
  <c r="G22" i="75"/>
  <c r="H22" i="75"/>
  <c r="I22" i="75"/>
  <c r="J22" i="75"/>
  <c r="K22" i="75"/>
  <c r="F23" i="75"/>
  <c r="G23" i="75"/>
  <c r="H23" i="75"/>
  <c r="I23" i="75"/>
  <c r="J23" i="75"/>
  <c r="K23" i="75"/>
  <c r="F24" i="75"/>
  <c r="G24" i="75"/>
  <c r="H24" i="75"/>
  <c r="I24" i="75"/>
  <c r="J24" i="75"/>
  <c r="K24" i="75"/>
  <c r="F25" i="75"/>
  <c r="G25" i="75"/>
  <c r="H25" i="75"/>
  <c r="I25" i="75"/>
  <c r="J25" i="75"/>
  <c r="K25" i="75"/>
  <c r="F26" i="75"/>
  <c r="G26" i="75"/>
  <c r="H26" i="75"/>
  <c r="I26" i="75"/>
  <c r="J26" i="75"/>
  <c r="K26" i="75"/>
  <c r="F27" i="75"/>
  <c r="G27" i="75"/>
  <c r="H27" i="75"/>
  <c r="I27" i="75"/>
  <c r="J27" i="75"/>
  <c r="K27" i="75"/>
  <c r="F28" i="75"/>
  <c r="G28" i="75"/>
  <c r="H28" i="75"/>
  <c r="I28" i="75"/>
  <c r="J28" i="75"/>
  <c r="K28" i="75"/>
  <c r="F29" i="75"/>
  <c r="G29" i="75"/>
  <c r="H29" i="75"/>
  <c r="I29" i="75"/>
  <c r="J29" i="75"/>
  <c r="K29" i="75"/>
  <c r="F30" i="75"/>
  <c r="G30" i="75"/>
  <c r="H30" i="75"/>
  <c r="I30" i="75"/>
  <c r="J30" i="75"/>
  <c r="K30" i="75"/>
  <c r="F31" i="75"/>
  <c r="G31" i="75"/>
  <c r="H31" i="75"/>
  <c r="I31" i="75"/>
  <c r="J31" i="75"/>
  <c r="K31" i="75"/>
  <c r="F32" i="75"/>
  <c r="G32" i="75"/>
  <c r="H32" i="75"/>
  <c r="I32" i="75"/>
  <c r="J32" i="75"/>
  <c r="K32" i="75"/>
  <c r="F33" i="75"/>
  <c r="G33" i="75"/>
  <c r="H33" i="75"/>
  <c r="I33" i="75"/>
  <c r="J33" i="75"/>
  <c r="K33" i="75"/>
  <c r="F34" i="75"/>
  <c r="G34" i="75"/>
  <c r="H34" i="75"/>
  <c r="I34" i="75"/>
  <c r="J34" i="75"/>
  <c r="K34" i="75"/>
  <c r="F35" i="75"/>
  <c r="G35" i="75"/>
  <c r="H35" i="75"/>
  <c r="I35" i="75"/>
  <c r="J35" i="75"/>
  <c r="K35" i="75"/>
  <c r="F36" i="75"/>
  <c r="G36" i="75"/>
  <c r="H36" i="75"/>
  <c r="I36" i="75"/>
  <c r="J36" i="75"/>
  <c r="K36" i="75"/>
  <c r="F37" i="75"/>
  <c r="G37" i="75"/>
  <c r="H37" i="75"/>
  <c r="I37" i="75"/>
  <c r="J37" i="75"/>
  <c r="K37" i="75"/>
  <c r="F38" i="75"/>
  <c r="G38" i="75"/>
  <c r="H38" i="75"/>
  <c r="I38" i="75"/>
  <c r="J38" i="75"/>
  <c r="K38" i="75"/>
  <c r="F39" i="75"/>
  <c r="G39" i="75"/>
  <c r="H39" i="75"/>
  <c r="I39" i="75"/>
  <c r="J39" i="75"/>
  <c r="K39" i="75"/>
  <c r="F40" i="75"/>
  <c r="G40" i="75"/>
  <c r="H40" i="75"/>
  <c r="I40" i="75"/>
  <c r="J40" i="75"/>
  <c r="K40" i="75"/>
  <c r="F41" i="75"/>
  <c r="G41" i="75"/>
  <c r="H41" i="75"/>
  <c r="I41" i="75"/>
  <c r="J41" i="75"/>
  <c r="K41" i="75"/>
  <c r="F42" i="75"/>
  <c r="G42" i="75"/>
  <c r="H42" i="75"/>
  <c r="I42" i="75"/>
  <c r="J42" i="75"/>
  <c r="K42" i="75"/>
  <c r="F43" i="75"/>
  <c r="G43" i="75"/>
  <c r="H43" i="75"/>
  <c r="I43" i="75"/>
  <c r="J43" i="75"/>
  <c r="K43" i="75"/>
  <c r="F44" i="75"/>
  <c r="G44" i="75"/>
  <c r="H44" i="75"/>
  <c r="I44" i="75"/>
  <c r="J44" i="75"/>
  <c r="K44" i="75"/>
  <c r="F45" i="75"/>
  <c r="G45" i="75"/>
  <c r="H45" i="75"/>
  <c r="I45" i="75"/>
  <c r="J45" i="75"/>
  <c r="K45" i="75"/>
  <c r="F46" i="75"/>
  <c r="G46" i="75"/>
  <c r="H46" i="75"/>
  <c r="I46" i="75"/>
  <c r="J46" i="75"/>
  <c r="K46" i="75"/>
  <c r="F47" i="75"/>
  <c r="G47" i="75"/>
  <c r="H47" i="75"/>
  <c r="I47" i="75"/>
  <c r="J47" i="75"/>
  <c r="K47" i="75"/>
  <c r="F48" i="75"/>
  <c r="G48" i="75"/>
  <c r="H48" i="75"/>
  <c r="I48" i="75"/>
  <c r="J48" i="75"/>
  <c r="K48" i="75"/>
  <c r="F49" i="75"/>
  <c r="G49" i="75"/>
  <c r="H49" i="75"/>
  <c r="I49" i="75"/>
  <c r="J49" i="75"/>
  <c r="K49" i="75"/>
  <c r="F50" i="75"/>
  <c r="G50" i="75"/>
  <c r="H50" i="75"/>
  <c r="I50" i="75"/>
  <c r="J50" i="75"/>
  <c r="K50" i="75"/>
  <c r="F51" i="75"/>
  <c r="G51" i="75"/>
  <c r="H51" i="75"/>
  <c r="I51" i="75"/>
  <c r="J51" i="75"/>
  <c r="K51" i="75"/>
  <c r="F8" i="75"/>
  <c r="G8" i="75"/>
  <c r="H8" i="75"/>
  <c r="I8" i="75"/>
  <c r="J8" i="75"/>
  <c r="K8" i="75"/>
  <c r="E8" i="76"/>
  <c r="I8" i="76" s="1"/>
  <c r="K23" i="76"/>
  <c r="J23" i="76"/>
  <c r="I23" i="76"/>
  <c r="H23" i="76"/>
  <c r="G23" i="76"/>
  <c r="F23" i="76"/>
  <c r="K21" i="76"/>
  <c r="J21" i="76"/>
  <c r="I21" i="76"/>
  <c r="H21" i="76"/>
  <c r="G21" i="76"/>
  <c r="F21" i="76"/>
  <c r="K20" i="76"/>
  <c r="J20" i="76"/>
  <c r="I20" i="76"/>
  <c r="H20" i="76"/>
  <c r="G20" i="76"/>
  <c r="F20" i="76"/>
  <c r="K19" i="76"/>
  <c r="J19" i="76"/>
  <c r="I19" i="76"/>
  <c r="H19" i="76"/>
  <c r="G19" i="76"/>
  <c r="F19" i="76"/>
  <c r="K18" i="76"/>
  <c r="J18" i="76"/>
  <c r="I18" i="76"/>
  <c r="H18" i="76"/>
  <c r="G18" i="76"/>
  <c r="F18" i="76"/>
  <c r="K17" i="76"/>
  <c r="J17" i="76"/>
  <c r="I17" i="76"/>
  <c r="H17" i="76"/>
  <c r="G17" i="76"/>
  <c r="F17" i="76"/>
  <c r="K16" i="76"/>
  <c r="J16" i="76"/>
  <c r="I16" i="76"/>
  <c r="H16" i="76"/>
  <c r="G16" i="76"/>
  <c r="F16" i="76"/>
  <c r="K15" i="76"/>
  <c r="J15" i="76"/>
  <c r="I15" i="76"/>
  <c r="H15" i="76"/>
  <c r="G15" i="76"/>
  <c r="F15" i="76"/>
  <c r="K14" i="76"/>
  <c r="J14" i="76"/>
  <c r="I14" i="76"/>
  <c r="H14" i="76"/>
  <c r="G14" i="76"/>
  <c r="F14" i="76"/>
  <c r="K13" i="76"/>
  <c r="J13" i="76"/>
  <c r="I13" i="76"/>
  <c r="H13" i="76"/>
  <c r="G13" i="76"/>
  <c r="F13" i="76"/>
  <c r="K12" i="76"/>
  <c r="J12" i="76"/>
  <c r="I12" i="76"/>
  <c r="H12" i="76"/>
  <c r="G12" i="76"/>
  <c r="F12" i="76"/>
  <c r="K11" i="76"/>
  <c r="J11" i="76"/>
  <c r="I11" i="76"/>
  <c r="H11" i="76"/>
  <c r="G11" i="76"/>
  <c r="F11" i="76"/>
  <c r="K10" i="76"/>
  <c r="J10" i="76"/>
  <c r="I10" i="76"/>
  <c r="H10" i="76"/>
  <c r="G10" i="76"/>
  <c r="F10" i="76"/>
  <c r="K9" i="76"/>
  <c r="J9" i="76"/>
  <c r="I9" i="76"/>
  <c r="H9" i="76"/>
  <c r="G9" i="76"/>
  <c r="F9" i="76"/>
  <c r="K8" i="76"/>
  <c r="J8" i="76"/>
  <c r="H8" i="76"/>
  <c r="G8" i="76"/>
  <c r="F8" i="76"/>
  <c r="K7" i="76"/>
  <c r="J7" i="76"/>
  <c r="I7" i="76"/>
  <c r="H7" i="76"/>
  <c r="G7" i="76"/>
  <c r="F7" i="76"/>
  <c r="K63" i="75"/>
  <c r="J63" i="75"/>
  <c r="I63" i="75"/>
  <c r="H63" i="75"/>
  <c r="G63" i="75"/>
  <c r="F63" i="75"/>
  <c r="K61" i="75"/>
  <c r="J61" i="75"/>
  <c r="I61" i="75"/>
  <c r="H61" i="75"/>
  <c r="G61" i="75"/>
  <c r="F61" i="75"/>
  <c r="K58" i="75"/>
  <c r="J58" i="75"/>
  <c r="I58" i="75"/>
  <c r="H58" i="75"/>
  <c r="G58" i="75"/>
  <c r="F58" i="75"/>
  <c r="K56" i="75"/>
  <c r="J56" i="75"/>
  <c r="I56" i="75"/>
  <c r="H56" i="75"/>
  <c r="G56" i="75"/>
  <c r="F56" i="75"/>
  <c r="K52" i="75"/>
  <c r="J52" i="75"/>
  <c r="I52" i="75"/>
  <c r="H52" i="75"/>
  <c r="G52" i="75"/>
  <c r="F52" i="75"/>
  <c r="K7" i="75"/>
  <c r="J7" i="75"/>
  <c r="I7" i="75"/>
  <c r="H7" i="75"/>
  <c r="G7" i="75"/>
  <c r="F7" i="75"/>
  <c r="E20" i="74"/>
  <c r="J20" i="74" s="1"/>
  <c r="E8" i="74"/>
  <c r="I8" i="74" s="1"/>
  <c r="F16" i="74"/>
  <c r="G16" i="74"/>
  <c r="H16" i="74"/>
  <c r="I16" i="74"/>
  <c r="J16" i="74"/>
  <c r="K16" i="74"/>
  <c r="F17" i="74"/>
  <c r="G17" i="74"/>
  <c r="H17" i="74"/>
  <c r="I17" i="74"/>
  <c r="J17" i="74"/>
  <c r="K17" i="74"/>
  <c r="F18" i="74"/>
  <c r="G18" i="74"/>
  <c r="H18" i="74"/>
  <c r="I18" i="74"/>
  <c r="J18" i="74"/>
  <c r="K18" i="74"/>
  <c r="F19" i="74"/>
  <c r="G19" i="74"/>
  <c r="H19" i="74"/>
  <c r="I19" i="74"/>
  <c r="J19" i="74"/>
  <c r="K19" i="74"/>
  <c r="F20" i="74"/>
  <c r="G20" i="74"/>
  <c r="H20" i="74"/>
  <c r="I20" i="74"/>
  <c r="K20" i="74"/>
  <c r="F21" i="74"/>
  <c r="G21" i="74"/>
  <c r="H21" i="74"/>
  <c r="I21" i="74"/>
  <c r="J21" i="74"/>
  <c r="K21" i="74"/>
  <c r="K27" i="74"/>
  <c r="J27" i="74"/>
  <c r="I27" i="74"/>
  <c r="H27" i="74"/>
  <c r="G27" i="74"/>
  <c r="F27" i="74"/>
  <c r="K25" i="74"/>
  <c r="J25" i="74"/>
  <c r="I25" i="74"/>
  <c r="H25" i="74"/>
  <c r="G25" i="74"/>
  <c r="F25" i="74"/>
  <c r="K24" i="74"/>
  <c r="J24" i="74"/>
  <c r="I24" i="74"/>
  <c r="H24" i="74"/>
  <c r="G24" i="74"/>
  <c r="F24" i="74"/>
  <c r="K23" i="74"/>
  <c r="J23" i="74"/>
  <c r="I23" i="74"/>
  <c r="H23" i="74"/>
  <c r="G23" i="74"/>
  <c r="F23" i="74"/>
  <c r="K22" i="74"/>
  <c r="J22" i="74"/>
  <c r="I22" i="74"/>
  <c r="H22" i="74"/>
  <c r="G22" i="74"/>
  <c r="F22" i="74"/>
  <c r="K15" i="74"/>
  <c r="J15" i="74"/>
  <c r="I15" i="74"/>
  <c r="H15" i="74"/>
  <c r="G15" i="74"/>
  <c r="F15" i="74"/>
  <c r="K14" i="74"/>
  <c r="J14" i="74"/>
  <c r="I14" i="74"/>
  <c r="H14" i="74"/>
  <c r="G14" i="74"/>
  <c r="F14" i="74"/>
  <c r="K13" i="74"/>
  <c r="J13" i="74"/>
  <c r="I13" i="74"/>
  <c r="H13" i="74"/>
  <c r="G13" i="74"/>
  <c r="F13" i="74"/>
  <c r="K12" i="74"/>
  <c r="J12" i="74"/>
  <c r="I12" i="74"/>
  <c r="H12" i="74"/>
  <c r="G12" i="74"/>
  <c r="F12" i="74"/>
  <c r="K11" i="74"/>
  <c r="J11" i="74"/>
  <c r="I11" i="74"/>
  <c r="H11" i="74"/>
  <c r="G11" i="74"/>
  <c r="F11" i="74"/>
  <c r="K10" i="74"/>
  <c r="J10" i="74"/>
  <c r="I10" i="74"/>
  <c r="H10" i="74"/>
  <c r="G10" i="74"/>
  <c r="F10" i="74"/>
  <c r="K9" i="74"/>
  <c r="J9" i="74"/>
  <c r="I9" i="74"/>
  <c r="H9" i="74"/>
  <c r="G9" i="74"/>
  <c r="F9" i="74"/>
  <c r="K8" i="74"/>
  <c r="J8" i="74"/>
  <c r="H8" i="74"/>
  <c r="G8" i="74"/>
  <c r="F8" i="74"/>
  <c r="K7" i="74"/>
  <c r="J7" i="74"/>
  <c r="I7" i="74"/>
  <c r="H7" i="74"/>
  <c r="G7" i="74"/>
  <c r="F7" i="74"/>
  <c r="F17" i="72"/>
  <c r="G17" i="72"/>
  <c r="H17" i="72"/>
  <c r="I17" i="72"/>
  <c r="J17" i="72"/>
  <c r="K17" i="72"/>
  <c r="F16" i="72"/>
  <c r="G16" i="72"/>
  <c r="H16" i="72"/>
  <c r="I16" i="72"/>
  <c r="J16" i="72"/>
  <c r="K16" i="72"/>
  <c r="E8" i="72"/>
  <c r="K22" i="72"/>
  <c r="J22" i="72"/>
  <c r="I22" i="72"/>
  <c r="H22" i="72"/>
  <c r="G22" i="72"/>
  <c r="F22" i="72"/>
  <c r="K20" i="72"/>
  <c r="J20" i="72"/>
  <c r="I20" i="72"/>
  <c r="H20" i="72"/>
  <c r="G20" i="72"/>
  <c r="F20" i="72"/>
  <c r="K19" i="72"/>
  <c r="J19" i="72"/>
  <c r="I19" i="72"/>
  <c r="H19" i="72"/>
  <c r="G19" i="72"/>
  <c r="F19" i="72"/>
  <c r="K18" i="72"/>
  <c r="J18" i="72"/>
  <c r="I18" i="72"/>
  <c r="H18" i="72"/>
  <c r="G18" i="72"/>
  <c r="F18" i="72"/>
  <c r="K15" i="72"/>
  <c r="J15" i="72"/>
  <c r="I15" i="72"/>
  <c r="H15" i="72"/>
  <c r="G15" i="72"/>
  <c r="F15" i="72"/>
  <c r="K14" i="72"/>
  <c r="J14" i="72"/>
  <c r="I14" i="72"/>
  <c r="H14" i="72"/>
  <c r="G14" i="72"/>
  <c r="F14" i="72"/>
  <c r="K13" i="72"/>
  <c r="J13" i="72"/>
  <c r="I13" i="72"/>
  <c r="H13" i="72"/>
  <c r="G13" i="72"/>
  <c r="F13" i="72"/>
  <c r="K12" i="72"/>
  <c r="J12" i="72"/>
  <c r="I12" i="72"/>
  <c r="H12" i="72"/>
  <c r="G12" i="72"/>
  <c r="F12" i="72"/>
  <c r="K11" i="72"/>
  <c r="J11" i="72"/>
  <c r="I11" i="72"/>
  <c r="H11" i="72"/>
  <c r="G11" i="72"/>
  <c r="F11" i="72"/>
  <c r="K10" i="72"/>
  <c r="J10" i="72"/>
  <c r="I10" i="72"/>
  <c r="H10" i="72"/>
  <c r="G10" i="72"/>
  <c r="F10" i="72"/>
  <c r="K9" i="72"/>
  <c r="J9" i="72"/>
  <c r="I9" i="72"/>
  <c r="H9" i="72"/>
  <c r="G9" i="72"/>
  <c r="F9" i="72"/>
  <c r="K8" i="72"/>
  <c r="J8" i="72"/>
  <c r="H8" i="72"/>
  <c r="G8" i="72"/>
  <c r="F8" i="72"/>
  <c r="I8" i="72"/>
  <c r="K7" i="72"/>
  <c r="J7" i="72"/>
  <c r="I7" i="72"/>
  <c r="H7" i="72"/>
  <c r="G7" i="72"/>
  <c r="F7" i="72"/>
  <c r="E14" i="68"/>
  <c r="H14" i="68" s="1"/>
  <c r="E8" i="68"/>
  <c r="K21" i="68"/>
  <c r="J21" i="68"/>
  <c r="I21" i="68"/>
  <c r="H21" i="68"/>
  <c r="G21" i="68"/>
  <c r="F21" i="68"/>
  <c r="K19" i="68"/>
  <c r="J19" i="68"/>
  <c r="I19" i="68"/>
  <c r="H19" i="68"/>
  <c r="G19" i="68"/>
  <c r="F19" i="68"/>
  <c r="K18" i="68"/>
  <c r="J18" i="68"/>
  <c r="H18" i="68"/>
  <c r="G18" i="68"/>
  <c r="F18" i="68"/>
  <c r="I18" i="68"/>
  <c r="K17" i="68"/>
  <c r="J17" i="68"/>
  <c r="I17" i="68"/>
  <c r="H17" i="68"/>
  <c r="G17" i="68"/>
  <c r="F17" i="68"/>
  <c r="K16" i="68"/>
  <c r="J16" i="68"/>
  <c r="I16" i="68"/>
  <c r="H16" i="68"/>
  <c r="G16" i="68"/>
  <c r="F16" i="68"/>
  <c r="K15" i="68"/>
  <c r="J15" i="68"/>
  <c r="I15" i="68"/>
  <c r="H15" i="68"/>
  <c r="G15" i="68"/>
  <c r="F15" i="68"/>
  <c r="K14" i="68"/>
  <c r="J14" i="68"/>
  <c r="I14" i="68"/>
  <c r="G14" i="68"/>
  <c r="F14" i="68"/>
  <c r="K13" i="68"/>
  <c r="J13" i="68"/>
  <c r="I13" i="68"/>
  <c r="H13" i="68"/>
  <c r="G13" i="68"/>
  <c r="F13" i="68"/>
  <c r="K12" i="68"/>
  <c r="J12" i="68"/>
  <c r="H12" i="68"/>
  <c r="G12" i="68"/>
  <c r="F12" i="68"/>
  <c r="I12" i="68"/>
  <c r="K11" i="68"/>
  <c r="J11" i="68"/>
  <c r="I11" i="68"/>
  <c r="H11" i="68"/>
  <c r="G11" i="68"/>
  <c r="F11" i="68"/>
  <c r="K10" i="68"/>
  <c r="J10" i="68"/>
  <c r="I10" i="68"/>
  <c r="H10" i="68"/>
  <c r="G10" i="68"/>
  <c r="F10" i="68"/>
  <c r="K9" i="68"/>
  <c r="J9" i="68"/>
  <c r="I9" i="68"/>
  <c r="H9" i="68"/>
  <c r="G9" i="68"/>
  <c r="F9" i="68"/>
  <c r="K8" i="68"/>
  <c r="J8" i="68"/>
  <c r="H8" i="68"/>
  <c r="G8" i="68"/>
  <c r="F8" i="68"/>
  <c r="I8" i="68"/>
  <c r="K7" i="68"/>
  <c r="J7" i="68"/>
  <c r="H7" i="68"/>
  <c r="G7" i="68"/>
  <c r="F7" i="68"/>
  <c r="I7" i="68"/>
  <c r="F23" i="70"/>
  <c r="G23" i="70"/>
  <c r="H23" i="70"/>
  <c r="I23" i="70"/>
  <c r="J23" i="70"/>
  <c r="K23" i="70"/>
  <c r="F7" i="70"/>
  <c r="E22" i="70"/>
  <c r="I22" i="70" s="1"/>
  <c r="H7" i="70"/>
  <c r="I11" i="70"/>
  <c r="E11" i="70"/>
  <c r="J11" i="70" s="1"/>
  <c r="E8" i="70"/>
  <c r="E7" i="70"/>
  <c r="F9" i="70"/>
  <c r="G9" i="70"/>
  <c r="H9" i="70"/>
  <c r="I9" i="70"/>
  <c r="J9" i="70"/>
  <c r="K9" i="70"/>
  <c r="F10" i="70"/>
  <c r="G10" i="70"/>
  <c r="H10" i="70"/>
  <c r="I10" i="70"/>
  <c r="J10" i="70"/>
  <c r="K10" i="70"/>
  <c r="F11" i="70"/>
  <c r="G11" i="70"/>
  <c r="H11" i="70"/>
  <c r="K11" i="70"/>
  <c r="F12" i="70"/>
  <c r="G12" i="70"/>
  <c r="H12" i="70"/>
  <c r="I12" i="70"/>
  <c r="J12" i="70"/>
  <c r="K12" i="70"/>
  <c r="F13" i="70"/>
  <c r="G13" i="70"/>
  <c r="H13" i="70"/>
  <c r="I13" i="70"/>
  <c r="J13" i="70"/>
  <c r="K13" i="70"/>
  <c r="F14" i="70"/>
  <c r="G14" i="70"/>
  <c r="H14" i="70"/>
  <c r="I14" i="70"/>
  <c r="J14" i="70"/>
  <c r="K14" i="70"/>
  <c r="F15" i="70"/>
  <c r="G15" i="70"/>
  <c r="H15" i="70"/>
  <c r="I15" i="70"/>
  <c r="J15" i="70"/>
  <c r="K15" i="70"/>
  <c r="F16" i="70"/>
  <c r="G16" i="70"/>
  <c r="H16" i="70"/>
  <c r="I16" i="70"/>
  <c r="J16" i="70"/>
  <c r="K16" i="70"/>
  <c r="F17" i="70"/>
  <c r="G17" i="70"/>
  <c r="H17" i="70"/>
  <c r="I17" i="70"/>
  <c r="J17" i="70"/>
  <c r="K17" i="70"/>
  <c r="F21" i="70"/>
  <c r="G21" i="70"/>
  <c r="H21" i="70"/>
  <c r="I21" i="70"/>
  <c r="J21" i="70"/>
  <c r="K21" i="70"/>
  <c r="F22" i="70"/>
  <c r="G22" i="70"/>
  <c r="H22" i="70"/>
  <c r="J22" i="70"/>
  <c r="K22" i="70"/>
  <c r="K22" i="76" l="1"/>
  <c r="K24" i="76" s="1"/>
  <c r="F28" i="83"/>
  <c r="F12" i="90"/>
  <c r="F20" i="68"/>
  <c r="F22" i="76"/>
  <c r="K62" i="75"/>
  <c r="K64" i="75" s="1"/>
  <c r="J12" i="89"/>
  <c r="J14" i="89" s="1"/>
  <c r="G22" i="76"/>
  <c r="G24" i="76" s="1"/>
  <c r="I15" i="88"/>
  <c r="I17" i="88" s="1"/>
  <c r="I12" i="90"/>
  <c r="I14" i="90" s="1"/>
  <c r="G62" i="78"/>
  <c r="I55" i="80"/>
  <c r="I57" i="80" s="1"/>
  <c r="K55" i="80"/>
  <c r="K57" i="80" s="1"/>
  <c r="F31" i="93"/>
  <c r="K29" i="91"/>
  <c r="K31" i="91" s="1"/>
  <c r="J29" i="91"/>
  <c r="J31" i="91" s="1"/>
  <c r="G29" i="91"/>
  <c r="G31" i="91" s="1"/>
  <c r="F29" i="91"/>
  <c r="F31" i="91" s="1"/>
  <c r="I29" i="91"/>
  <c r="I31" i="91" s="1"/>
  <c r="H29" i="91"/>
  <c r="H31" i="91" s="1"/>
  <c r="H31" i="82"/>
  <c r="H33" i="82" s="1"/>
  <c r="I31" i="82"/>
  <c r="I33" i="82" s="1"/>
  <c r="G31" i="82"/>
  <c r="G33" i="82" s="1"/>
  <c r="K31" i="82"/>
  <c r="K33" i="82" s="1"/>
  <c r="F31" i="82"/>
  <c r="F33" i="82" s="1"/>
  <c r="J31" i="82"/>
  <c r="J33" i="82" s="1"/>
  <c r="G12" i="90"/>
  <c r="G14" i="90" s="1"/>
  <c r="J12" i="90"/>
  <c r="J14" i="90" s="1"/>
  <c r="K12" i="90"/>
  <c r="K14" i="90" s="1"/>
  <c r="F14" i="90"/>
  <c r="H12" i="90"/>
  <c r="H14" i="90" s="1"/>
  <c r="G12" i="89"/>
  <c r="G14" i="89" s="1"/>
  <c r="K12" i="89"/>
  <c r="K14" i="89" s="1"/>
  <c r="I12" i="89"/>
  <c r="I14" i="89" s="1"/>
  <c r="F12" i="89"/>
  <c r="F14" i="89" s="1"/>
  <c r="H12" i="89"/>
  <c r="H14" i="89" s="1"/>
  <c r="H15" i="88"/>
  <c r="H17" i="88" s="1"/>
  <c r="G15" i="88"/>
  <c r="G17" i="88" s="1"/>
  <c r="K15" i="88"/>
  <c r="K17" i="88" s="1"/>
  <c r="F15" i="88"/>
  <c r="F17" i="88" s="1"/>
  <c r="J15" i="88"/>
  <c r="J17" i="88" s="1"/>
  <c r="H25" i="87"/>
  <c r="H27" i="87" s="1"/>
  <c r="K25" i="87"/>
  <c r="K27" i="87" s="1"/>
  <c r="G25" i="87"/>
  <c r="G27" i="87" s="1"/>
  <c r="F25" i="87"/>
  <c r="F27" i="87" s="1"/>
  <c r="J25" i="87"/>
  <c r="J27" i="87" s="1"/>
  <c r="I25" i="87"/>
  <c r="I27" i="87" s="1"/>
  <c r="F22" i="86"/>
  <c r="F24" i="86" s="1"/>
  <c r="G22" i="86"/>
  <c r="G24" i="86" s="1"/>
  <c r="K22" i="86"/>
  <c r="K24" i="86" s="1"/>
  <c r="I22" i="86"/>
  <c r="I24" i="86" s="1"/>
  <c r="H22" i="86"/>
  <c r="H24" i="86" s="1"/>
  <c r="J22" i="86"/>
  <c r="J24" i="86" s="1"/>
  <c r="H15" i="85"/>
  <c r="H17" i="85" s="1"/>
  <c r="I15" i="85"/>
  <c r="I17" i="85" s="1"/>
  <c r="G15" i="85"/>
  <c r="G17" i="85" s="1"/>
  <c r="K15" i="85"/>
  <c r="K17" i="85" s="1"/>
  <c r="F15" i="85"/>
  <c r="F17" i="85" s="1"/>
  <c r="J15" i="85"/>
  <c r="J17" i="85" s="1"/>
  <c r="J13" i="84"/>
  <c r="J15" i="84" s="1"/>
  <c r="K13" i="84"/>
  <c r="K15" i="84" s="1"/>
  <c r="G13" i="84"/>
  <c r="G15" i="84" s="1"/>
  <c r="F13" i="84"/>
  <c r="F15" i="84" s="1"/>
  <c r="H13" i="84"/>
  <c r="H15" i="84" s="1"/>
  <c r="I13" i="84"/>
  <c r="I15" i="84" s="1"/>
  <c r="G28" i="83"/>
  <c r="G30" i="83" s="1"/>
  <c r="K28" i="83"/>
  <c r="K30" i="83" s="1"/>
  <c r="I28" i="83"/>
  <c r="I30" i="83" s="1"/>
  <c r="H28" i="83"/>
  <c r="H30" i="83" s="1"/>
  <c r="F30" i="83"/>
  <c r="J28" i="83"/>
  <c r="J30" i="83" s="1"/>
  <c r="F55" i="80"/>
  <c r="F57" i="80" s="1"/>
  <c r="H55" i="80"/>
  <c r="H57" i="80" s="1"/>
  <c r="G55" i="80"/>
  <c r="G57" i="80" s="1"/>
  <c r="J55" i="80"/>
  <c r="J57" i="80" s="1"/>
  <c r="J61" i="79"/>
  <c r="J63" i="79" s="1"/>
  <c r="F61" i="79"/>
  <c r="F63" i="79" s="1"/>
  <c r="I61" i="79"/>
  <c r="I63" i="79" s="1"/>
  <c r="G61" i="79"/>
  <c r="G63" i="79" s="1"/>
  <c r="K61" i="79"/>
  <c r="K63" i="79" s="1"/>
  <c r="H61" i="79"/>
  <c r="H63" i="79" s="1"/>
  <c r="K62" i="78"/>
  <c r="K64" i="78" s="1"/>
  <c r="I62" i="78"/>
  <c r="I64" i="78" s="1"/>
  <c r="G64" i="78"/>
  <c r="H62" i="78"/>
  <c r="H64" i="78" s="1"/>
  <c r="F62" i="78"/>
  <c r="F64" i="78" s="1"/>
  <c r="J62" i="78"/>
  <c r="J64" i="78" s="1"/>
  <c r="F62" i="75"/>
  <c r="F64" i="75" s="1"/>
  <c r="J62" i="75"/>
  <c r="J64" i="75" s="1"/>
  <c r="I22" i="76"/>
  <c r="I24" i="76" s="1"/>
  <c r="H22" i="76"/>
  <c r="H24" i="76" s="1"/>
  <c r="F24" i="76"/>
  <c r="J22" i="76"/>
  <c r="J24" i="76" s="1"/>
  <c r="G62" i="75"/>
  <c r="G64" i="75" s="1"/>
  <c r="H62" i="75"/>
  <c r="H64" i="75" s="1"/>
  <c r="I62" i="75"/>
  <c r="I64" i="75" s="1"/>
  <c r="G26" i="74"/>
  <c r="G28" i="74" s="1"/>
  <c r="K26" i="74"/>
  <c r="K28" i="74" s="1"/>
  <c r="I26" i="74"/>
  <c r="I28" i="74" s="1"/>
  <c r="F26" i="74"/>
  <c r="F28" i="74" s="1"/>
  <c r="J26" i="74"/>
  <c r="J28" i="74" s="1"/>
  <c r="H26" i="74"/>
  <c r="H28" i="74" s="1"/>
  <c r="F21" i="72"/>
  <c r="F23" i="72" s="1"/>
  <c r="J21" i="72"/>
  <c r="J23" i="72" s="1"/>
  <c r="K21" i="72"/>
  <c r="K23" i="72" s="1"/>
  <c r="G21" i="72"/>
  <c r="G23" i="72" s="1"/>
  <c r="H21" i="72"/>
  <c r="H23" i="72" s="1"/>
  <c r="I21" i="72"/>
  <c r="I23" i="72" s="1"/>
  <c r="G20" i="68"/>
  <c r="G22" i="68" s="1"/>
  <c r="K20" i="68"/>
  <c r="K22" i="68" s="1"/>
  <c r="H20" i="68"/>
  <c r="H22" i="68" s="1"/>
  <c r="J20" i="68"/>
  <c r="J22" i="68" s="1"/>
  <c r="F22" i="68"/>
  <c r="I20" i="68"/>
  <c r="I22" i="68" s="1"/>
  <c r="H8" i="70"/>
  <c r="H24" i="70" s="1"/>
  <c r="K25" i="70"/>
  <c r="J25" i="70"/>
  <c r="I25" i="70"/>
  <c r="H25" i="70"/>
  <c r="G25" i="70"/>
  <c r="F25" i="70"/>
  <c r="K8" i="70"/>
  <c r="J8" i="70"/>
  <c r="I8" i="70"/>
  <c r="G8" i="70"/>
  <c r="F8" i="70"/>
  <c r="F24" i="70" s="1"/>
  <c r="K7" i="70"/>
  <c r="J7" i="70"/>
  <c r="I7" i="70"/>
  <c r="G7" i="70"/>
  <c r="G24" i="70" l="1"/>
  <c r="G26" i="70" s="1"/>
  <c r="J24" i="70"/>
  <c r="J26" i="70" s="1"/>
  <c r="I24" i="70"/>
  <c r="I26" i="70" s="1"/>
  <c r="K24" i="70"/>
  <c r="K26" i="70" s="1"/>
  <c r="F32" i="91"/>
  <c r="F34" i="82"/>
  <c r="F15" i="90"/>
  <c r="F15" i="89"/>
  <c r="F18" i="88"/>
  <c r="F28" i="87"/>
  <c r="F25" i="86"/>
  <c r="F18" i="85"/>
  <c r="F16" i="84"/>
  <c r="F31" i="83"/>
  <c r="F58" i="80"/>
  <c r="F64" i="79"/>
  <c r="F65" i="78"/>
  <c r="F25" i="76"/>
  <c r="F65" i="75"/>
  <c r="F29" i="74"/>
  <c r="F24" i="72"/>
  <c r="F23" i="68"/>
  <c r="H26" i="70"/>
  <c r="F26" i="70"/>
  <c r="F27" i="70" l="1"/>
  <c r="F421" i="14" l="1"/>
  <c r="H421" i="14" s="1"/>
  <c r="E422" i="14" s="1"/>
  <c r="F407" i="14"/>
  <c r="G407" i="14"/>
  <c r="H407" i="14"/>
  <c r="I407" i="14"/>
  <c r="I411" i="14"/>
  <c r="H411" i="14"/>
  <c r="G411" i="14"/>
  <c r="F411" i="14"/>
  <c r="I409" i="14"/>
  <c r="H409" i="14"/>
  <c r="G409" i="14"/>
  <c r="F409" i="14"/>
  <c r="I408" i="14"/>
  <c r="H408" i="14"/>
  <c r="G408" i="14"/>
  <c r="F408" i="14"/>
  <c r="I406" i="14"/>
  <c r="H406" i="14"/>
  <c r="G406" i="14"/>
  <c r="F406" i="14"/>
  <c r="I405" i="14"/>
  <c r="H405" i="14"/>
  <c r="G405" i="14"/>
  <c r="F405" i="14"/>
  <c r="I404" i="14"/>
  <c r="H404" i="14"/>
  <c r="G404" i="14"/>
  <c r="F404" i="14"/>
  <c r="I403" i="14"/>
  <c r="H403" i="14"/>
  <c r="G403" i="14"/>
  <c r="F403" i="14"/>
  <c r="I402" i="14"/>
  <c r="H402" i="14"/>
  <c r="G402" i="14"/>
  <c r="F402" i="14"/>
  <c r="I401" i="14"/>
  <c r="H401" i="14"/>
  <c r="G401" i="14"/>
  <c r="F401" i="14"/>
  <c r="I400" i="14"/>
  <c r="H400" i="14"/>
  <c r="G400" i="14"/>
  <c r="F400" i="14"/>
  <c r="I399" i="14"/>
  <c r="H399" i="14"/>
  <c r="G399" i="14"/>
  <c r="F399" i="14"/>
  <c r="I398" i="14"/>
  <c r="H398" i="14"/>
  <c r="G398" i="14"/>
  <c r="F398" i="14"/>
  <c r="I397" i="14"/>
  <c r="H397" i="14"/>
  <c r="G397" i="14"/>
  <c r="F397" i="14"/>
  <c r="I396" i="14"/>
  <c r="H396" i="14"/>
  <c r="G396" i="14"/>
  <c r="F396" i="14"/>
  <c r="I395" i="14"/>
  <c r="H395" i="14"/>
  <c r="G395" i="14"/>
  <c r="F395" i="14"/>
  <c r="I394" i="14"/>
  <c r="H394" i="14"/>
  <c r="G394" i="14"/>
  <c r="F394" i="14"/>
  <c r="I351" i="14"/>
  <c r="H351" i="14"/>
  <c r="G351" i="14"/>
  <c r="F351" i="14"/>
  <c r="I349" i="14"/>
  <c r="H349" i="14"/>
  <c r="G349" i="14"/>
  <c r="F349" i="14"/>
  <c r="I348" i="14"/>
  <c r="H348" i="14"/>
  <c r="G348" i="14"/>
  <c r="F348" i="14"/>
  <c r="I347" i="14"/>
  <c r="H347" i="14"/>
  <c r="G347" i="14"/>
  <c r="F347" i="14"/>
  <c r="I346" i="14"/>
  <c r="H346" i="14"/>
  <c r="G346" i="14"/>
  <c r="F346" i="14"/>
  <c r="I345" i="14"/>
  <c r="H345" i="14"/>
  <c r="G345" i="14"/>
  <c r="F345" i="14"/>
  <c r="F321" i="14"/>
  <c r="H321" i="14" s="1"/>
  <c r="E322" i="14" s="1"/>
  <c r="I311" i="14"/>
  <c r="H311" i="14"/>
  <c r="G311" i="14"/>
  <c r="F311" i="14"/>
  <c r="I309" i="14"/>
  <c r="H309" i="14"/>
  <c r="G309" i="14"/>
  <c r="F309" i="14"/>
  <c r="I308" i="14"/>
  <c r="H308" i="14"/>
  <c r="G308" i="14"/>
  <c r="F308" i="14"/>
  <c r="I307" i="14"/>
  <c r="H307" i="14"/>
  <c r="G307" i="14"/>
  <c r="F307" i="14"/>
  <c r="I306" i="14"/>
  <c r="H306" i="14"/>
  <c r="G306" i="14"/>
  <c r="F306" i="14"/>
  <c r="I305" i="14"/>
  <c r="H305" i="14"/>
  <c r="G305" i="14"/>
  <c r="F305" i="14"/>
  <c r="I304" i="14"/>
  <c r="H304" i="14"/>
  <c r="G304" i="14"/>
  <c r="F304" i="14"/>
  <c r="I303" i="14"/>
  <c r="H303" i="14"/>
  <c r="G303" i="14"/>
  <c r="F303" i="14"/>
  <c r="I302" i="14"/>
  <c r="H302" i="14"/>
  <c r="G302" i="14"/>
  <c r="F302" i="14"/>
  <c r="I301" i="14"/>
  <c r="H301" i="14"/>
  <c r="G301" i="14"/>
  <c r="F301" i="14"/>
  <c r="I300" i="14"/>
  <c r="H300" i="14"/>
  <c r="G300" i="14"/>
  <c r="F300" i="14"/>
  <c r="I299" i="14"/>
  <c r="H299" i="14"/>
  <c r="G299" i="14"/>
  <c r="F299" i="14"/>
  <c r="I298" i="14"/>
  <c r="H298" i="14"/>
  <c r="G298" i="14"/>
  <c r="F298" i="14"/>
  <c r="I297" i="14"/>
  <c r="H297" i="14"/>
  <c r="G297" i="14"/>
  <c r="F297" i="14"/>
  <c r="F268" i="14"/>
  <c r="H268" i="14" s="1"/>
  <c r="E269" i="14" s="1"/>
  <c r="I257" i="14"/>
  <c r="H257" i="14"/>
  <c r="G257" i="14"/>
  <c r="F257" i="14"/>
  <c r="I255" i="14"/>
  <c r="H255" i="14"/>
  <c r="G255" i="14"/>
  <c r="F255" i="14"/>
  <c r="I254" i="14"/>
  <c r="H254" i="14"/>
  <c r="G254" i="14"/>
  <c r="F254" i="14"/>
  <c r="I253" i="14"/>
  <c r="H253" i="14"/>
  <c r="G253" i="14"/>
  <c r="F253" i="14"/>
  <c r="I252" i="14"/>
  <c r="H252" i="14"/>
  <c r="G252" i="14"/>
  <c r="F252" i="14"/>
  <c r="I251" i="14"/>
  <c r="H251" i="14"/>
  <c r="G251" i="14"/>
  <c r="F251" i="14"/>
  <c r="I250" i="14"/>
  <c r="H250" i="14"/>
  <c r="G250" i="14"/>
  <c r="F250" i="14"/>
  <c r="I249" i="14"/>
  <c r="H249" i="14"/>
  <c r="G249" i="14"/>
  <c r="F249" i="14"/>
  <c r="F207" i="14"/>
  <c r="H207" i="14" s="1"/>
  <c r="E208" i="14" s="1"/>
  <c r="F171" i="14"/>
  <c r="G171" i="14"/>
  <c r="H171" i="14"/>
  <c r="I171" i="14"/>
  <c r="F173" i="14"/>
  <c r="G173" i="14"/>
  <c r="H173" i="14"/>
  <c r="I173" i="14"/>
  <c r="F174" i="14"/>
  <c r="G174" i="14"/>
  <c r="H174" i="14"/>
  <c r="I174" i="14"/>
  <c r="F175" i="14"/>
  <c r="G175" i="14"/>
  <c r="H175" i="14"/>
  <c r="I175" i="14"/>
  <c r="F176" i="14"/>
  <c r="G176" i="14"/>
  <c r="H176" i="14"/>
  <c r="I176" i="14"/>
  <c r="F177" i="14"/>
  <c r="G177" i="14"/>
  <c r="H177" i="14"/>
  <c r="I177" i="14"/>
  <c r="F178" i="14"/>
  <c r="G178" i="14"/>
  <c r="H178" i="14"/>
  <c r="I178" i="14"/>
  <c r="F179" i="14"/>
  <c r="G179" i="14"/>
  <c r="H179" i="14"/>
  <c r="I179" i="14"/>
  <c r="F180" i="14"/>
  <c r="G180" i="14"/>
  <c r="H180" i="14"/>
  <c r="I180" i="14"/>
  <c r="F181" i="14"/>
  <c r="G181" i="14"/>
  <c r="H181" i="14"/>
  <c r="I181" i="14"/>
  <c r="F182" i="14"/>
  <c r="G182" i="14"/>
  <c r="H182" i="14"/>
  <c r="I182" i="14"/>
  <c r="F183" i="14"/>
  <c r="G183" i="14"/>
  <c r="H183" i="14"/>
  <c r="I183" i="14"/>
  <c r="F172" i="14"/>
  <c r="G172" i="14"/>
  <c r="H172" i="14"/>
  <c r="I172" i="14"/>
  <c r="F168" i="14"/>
  <c r="G168" i="14"/>
  <c r="H168" i="14"/>
  <c r="I168" i="14"/>
  <c r="F169" i="14"/>
  <c r="G169" i="14"/>
  <c r="H169" i="14"/>
  <c r="I169" i="14"/>
  <c r="F163" i="14"/>
  <c r="G163" i="14"/>
  <c r="H163" i="14"/>
  <c r="I163" i="14"/>
  <c r="F157" i="14"/>
  <c r="G157" i="14"/>
  <c r="H157" i="14"/>
  <c r="I157" i="14"/>
  <c r="F158" i="14"/>
  <c r="G158" i="14"/>
  <c r="H158" i="14"/>
  <c r="I158" i="14"/>
  <c r="F159" i="14"/>
  <c r="G159" i="14"/>
  <c r="H159" i="14"/>
  <c r="I159" i="14"/>
  <c r="F160" i="14"/>
  <c r="G160" i="14"/>
  <c r="H160" i="14"/>
  <c r="I160" i="14"/>
  <c r="F161" i="14"/>
  <c r="G161" i="14"/>
  <c r="H161" i="14"/>
  <c r="I161" i="14"/>
  <c r="F200" i="14"/>
  <c r="H200" i="14" s="1"/>
  <c r="E201" i="14" s="1"/>
  <c r="I185" i="14"/>
  <c r="H185" i="14"/>
  <c r="G185" i="14"/>
  <c r="F185" i="14"/>
  <c r="I170" i="14"/>
  <c r="H170" i="14"/>
  <c r="G170" i="14"/>
  <c r="F170" i="14"/>
  <c r="I167" i="14"/>
  <c r="H167" i="14"/>
  <c r="G167" i="14"/>
  <c r="F167" i="14"/>
  <c r="I166" i="14"/>
  <c r="H166" i="14"/>
  <c r="G166" i="14"/>
  <c r="F166" i="14"/>
  <c r="I165" i="14"/>
  <c r="H165" i="14"/>
  <c r="G165" i="14"/>
  <c r="F165" i="14"/>
  <c r="I164" i="14"/>
  <c r="H164" i="14"/>
  <c r="G164" i="14"/>
  <c r="F164" i="14"/>
  <c r="I162" i="14"/>
  <c r="H162" i="14"/>
  <c r="G162" i="14"/>
  <c r="F162" i="14"/>
  <c r="I156" i="14"/>
  <c r="H156" i="14"/>
  <c r="G156" i="14"/>
  <c r="F156" i="14"/>
  <c r="I155" i="14"/>
  <c r="H155" i="14"/>
  <c r="G155" i="14"/>
  <c r="F155" i="14"/>
  <c r="I154" i="14"/>
  <c r="H154" i="14"/>
  <c r="G154" i="14"/>
  <c r="F154" i="14"/>
  <c r="I153" i="14"/>
  <c r="H153" i="14"/>
  <c r="G153" i="14"/>
  <c r="F153" i="14"/>
  <c r="I152" i="14"/>
  <c r="H152" i="14"/>
  <c r="G152" i="14"/>
  <c r="F152" i="14"/>
  <c r="I72" i="14"/>
  <c r="I70" i="14"/>
  <c r="I69" i="14"/>
  <c r="I68" i="14"/>
  <c r="I67" i="14"/>
  <c r="I66" i="14"/>
  <c r="I65" i="14"/>
  <c r="I64" i="14"/>
  <c r="I63" i="14"/>
  <c r="I62" i="14"/>
  <c r="I61" i="14"/>
  <c r="I60" i="14"/>
  <c r="I59" i="14"/>
  <c r="I58" i="14"/>
  <c r="I57" i="14"/>
  <c r="I56" i="14"/>
  <c r="I22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G107" i="14"/>
  <c r="H107" i="14"/>
  <c r="I107" i="14"/>
  <c r="I119" i="14"/>
  <c r="I117" i="14"/>
  <c r="I116" i="14"/>
  <c r="I115" i="14"/>
  <c r="I114" i="14"/>
  <c r="I113" i="14"/>
  <c r="I112" i="14"/>
  <c r="I111" i="14"/>
  <c r="I110" i="14"/>
  <c r="I109" i="14"/>
  <c r="I108" i="14"/>
  <c r="I106" i="14"/>
  <c r="I105" i="14"/>
  <c r="I104" i="14"/>
  <c r="F108" i="14"/>
  <c r="G108" i="14"/>
  <c r="H108" i="14"/>
  <c r="F129" i="14"/>
  <c r="H129" i="14" s="1"/>
  <c r="E130" i="14" s="1"/>
  <c r="H119" i="14"/>
  <c r="G119" i="14"/>
  <c r="F119" i="14"/>
  <c r="H117" i="14"/>
  <c r="G117" i="14"/>
  <c r="F117" i="14"/>
  <c r="H116" i="14"/>
  <c r="G116" i="14"/>
  <c r="F116" i="14"/>
  <c r="H115" i="14"/>
  <c r="G115" i="14"/>
  <c r="F115" i="14"/>
  <c r="H114" i="14"/>
  <c r="G114" i="14"/>
  <c r="F114" i="14"/>
  <c r="H113" i="14"/>
  <c r="G113" i="14"/>
  <c r="F113" i="14"/>
  <c r="H112" i="14"/>
  <c r="G112" i="14"/>
  <c r="F112" i="14"/>
  <c r="H111" i="14"/>
  <c r="G111" i="14"/>
  <c r="F111" i="14"/>
  <c r="H110" i="14"/>
  <c r="G110" i="14"/>
  <c r="F110" i="14"/>
  <c r="H109" i="14"/>
  <c r="G109" i="14"/>
  <c r="F109" i="14"/>
  <c r="F107" i="14"/>
  <c r="H106" i="14"/>
  <c r="G106" i="14"/>
  <c r="F106" i="14"/>
  <c r="H105" i="14"/>
  <c r="G105" i="14"/>
  <c r="F105" i="14"/>
  <c r="H104" i="14"/>
  <c r="G104" i="14"/>
  <c r="F104" i="14"/>
  <c r="F63" i="14"/>
  <c r="G63" i="14"/>
  <c r="H63" i="14"/>
  <c r="F57" i="14"/>
  <c r="G57" i="14"/>
  <c r="H57" i="14"/>
  <c r="F58" i="14"/>
  <c r="G58" i="14"/>
  <c r="H58" i="14"/>
  <c r="F59" i="14"/>
  <c r="G59" i="14"/>
  <c r="H59" i="14"/>
  <c r="F88" i="14"/>
  <c r="H88" i="14" s="1"/>
  <c r="E89" i="14" s="1"/>
  <c r="F82" i="14"/>
  <c r="H82" i="14" s="1"/>
  <c r="E83" i="14" s="1"/>
  <c r="H72" i="14"/>
  <c r="G72" i="14"/>
  <c r="F72" i="14"/>
  <c r="H70" i="14"/>
  <c r="G70" i="14"/>
  <c r="F70" i="14"/>
  <c r="H69" i="14"/>
  <c r="G69" i="14"/>
  <c r="F69" i="14"/>
  <c r="H68" i="14"/>
  <c r="G68" i="14"/>
  <c r="F68" i="14"/>
  <c r="H67" i="14"/>
  <c r="G67" i="14"/>
  <c r="F67" i="14"/>
  <c r="H66" i="14"/>
  <c r="G66" i="14"/>
  <c r="F66" i="14"/>
  <c r="H65" i="14"/>
  <c r="G65" i="14"/>
  <c r="F65" i="14"/>
  <c r="H64" i="14"/>
  <c r="G64" i="14"/>
  <c r="F64" i="14"/>
  <c r="H62" i="14"/>
  <c r="G62" i="14"/>
  <c r="F62" i="14"/>
  <c r="H61" i="14"/>
  <c r="G61" i="14"/>
  <c r="F61" i="14"/>
  <c r="H60" i="14"/>
  <c r="G60" i="14"/>
  <c r="F60" i="14"/>
  <c r="H56" i="14"/>
  <c r="G56" i="14"/>
  <c r="F56" i="14"/>
  <c r="F38" i="14"/>
  <c r="H38" i="14" s="1"/>
  <c r="E39" i="14" s="1"/>
  <c r="F18" i="14"/>
  <c r="G18" i="14"/>
  <c r="H18" i="14"/>
  <c r="F19" i="14"/>
  <c r="G19" i="14"/>
  <c r="H19" i="14"/>
  <c r="F20" i="14"/>
  <c r="G20" i="14"/>
  <c r="H20" i="14"/>
  <c r="L8" i="15"/>
  <c r="M8" i="15"/>
  <c r="N8" i="15"/>
  <c r="O8" i="15"/>
  <c r="P8" i="15"/>
  <c r="Q8" i="15"/>
  <c r="K8" i="15"/>
  <c r="L7" i="15"/>
  <c r="M7" i="15"/>
  <c r="N7" i="15"/>
  <c r="O7" i="15"/>
  <c r="P7" i="15"/>
  <c r="Q7" i="15"/>
  <c r="K7" i="15"/>
  <c r="Q6" i="15"/>
  <c r="L6" i="15"/>
  <c r="M6" i="15"/>
  <c r="N6" i="15"/>
  <c r="O6" i="15"/>
  <c r="P6" i="15"/>
  <c r="K6" i="15"/>
  <c r="Q5" i="15"/>
  <c r="Q14" i="15" s="1"/>
  <c r="L5" i="15"/>
  <c r="L14" i="15" s="1"/>
  <c r="M5" i="15"/>
  <c r="M14" i="15" s="1"/>
  <c r="N5" i="15"/>
  <c r="O5" i="15"/>
  <c r="P5" i="15"/>
  <c r="K5" i="15"/>
  <c r="P183" i="15"/>
  <c r="O183" i="15"/>
  <c r="N183" i="15"/>
  <c r="P126" i="15"/>
  <c r="O126" i="15"/>
  <c r="P82" i="15"/>
  <c r="O82" i="15"/>
  <c r="N82" i="15"/>
  <c r="M82" i="15"/>
  <c r="L82" i="15"/>
  <c r="D17" i="15"/>
  <c r="D30" i="15"/>
  <c r="C30" i="15"/>
  <c r="F17" i="15"/>
  <c r="E17" i="15"/>
  <c r="C17" i="15"/>
  <c r="G11" i="15"/>
  <c r="D11" i="15"/>
  <c r="C11" i="15"/>
  <c r="M190" i="15" l="1"/>
  <c r="Q190" i="15"/>
  <c r="I310" i="14"/>
  <c r="I312" i="14" s="1"/>
  <c r="H350" i="14"/>
  <c r="H352" i="14" s="1"/>
  <c r="I350" i="14"/>
  <c r="I352" i="14" s="1"/>
  <c r="I410" i="14"/>
  <c r="I412" i="14" s="1"/>
  <c r="H410" i="14"/>
  <c r="H412" i="14" s="1"/>
  <c r="G256" i="14"/>
  <c r="G258" i="14" s="1"/>
  <c r="F310" i="14"/>
  <c r="F312" i="14" s="1"/>
  <c r="H256" i="14"/>
  <c r="H258" i="14" s="1"/>
  <c r="G310" i="14"/>
  <c r="G312" i="14" s="1"/>
  <c r="F350" i="14"/>
  <c r="F352" i="14" s="1"/>
  <c r="F410" i="14"/>
  <c r="F412" i="14" s="1"/>
  <c r="F256" i="14"/>
  <c r="F258" i="14" s="1"/>
  <c r="L190" i="15"/>
  <c r="I256" i="14"/>
  <c r="I258" i="14" s="1"/>
  <c r="H310" i="14"/>
  <c r="H312" i="14" s="1"/>
  <c r="G350" i="14"/>
  <c r="G352" i="14" s="1"/>
  <c r="G410" i="14"/>
  <c r="G412" i="14" s="1"/>
  <c r="F184" i="14"/>
  <c r="F186" i="14" s="1"/>
  <c r="H184" i="14"/>
  <c r="H186" i="14" s="1"/>
  <c r="G184" i="14"/>
  <c r="G186" i="14" s="1"/>
  <c r="I184" i="14"/>
  <c r="I186" i="14" s="1"/>
  <c r="I71" i="14"/>
  <c r="I73" i="14" s="1"/>
  <c r="G118" i="14"/>
  <c r="G120" i="14" s="1"/>
  <c r="I21" i="14"/>
  <c r="I23" i="14" s="1"/>
  <c r="F118" i="14"/>
  <c r="F120" i="14" s="1"/>
  <c r="H118" i="14"/>
  <c r="H120" i="14" s="1"/>
  <c r="I118" i="14"/>
  <c r="I120" i="14" s="1"/>
  <c r="G71" i="14"/>
  <c r="G73" i="14" s="1"/>
  <c r="F71" i="14"/>
  <c r="F73" i="14" s="1"/>
  <c r="H71" i="14"/>
  <c r="H73" i="14" s="1"/>
  <c r="K190" i="15"/>
  <c r="D10" i="15"/>
  <c r="C10" i="15"/>
  <c r="H45" i="15"/>
  <c r="H47" i="15" s="1"/>
  <c r="G45" i="15"/>
  <c r="G47" i="15" s="1"/>
  <c r="F45" i="15"/>
  <c r="F47" i="15" s="1"/>
  <c r="D45" i="15"/>
  <c r="D47" i="15" s="1"/>
  <c r="F353" i="14" l="1"/>
  <c r="F313" i="14"/>
  <c r="F413" i="14"/>
  <c r="F259" i="14"/>
  <c r="F187" i="14"/>
  <c r="F121" i="14"/>
  <c r="F74" i="14"/>
  <c r="E45" i="15"/>
  <c r="E47" i="15" s="1"/>
  <c r="D9" i="15" l="1"/>
  <c r="C9" i="15"/>
  <c r="C8" i="15"/>
  <c r="H7" i="15"/>
  <c r="F7" i="15"/>
  <c r="E7" i="15"/>
  <c r="D7" i="15"/>
  <c r="F32" i="14"/>
  <c r="H22" i="14"/>
  <c r="G22" i="14"/>
  <c r="F22" i="14"/>
  <c r="H17" i="14"/>
  <c r="G17" i="14"/>
  <c r="F17" i="14"/>
  <c r="H16" i="14"/>
  <c r="G16" i="14"/>
  <c r="F16" i="14"/>
  <c r="H15" i="14"/>
  <c r="G15" i="14"/>
  <c r="F15" i="14"/>
  <c r="H14" i="14"/>
  <c r="G14" i="14"/>
  <c r="F14" i="14"/>
  <c r="H13" i="14"/>
  <c r="G13" i="14"/>
  <c r="F13" i="14"/>
  <c r="H12" i="14"/>
  <c r="G12" i="14"/>
  <c r="F12" i="14"/>
  <c r="H11" i="14"/>
  <c r="G11" i="14"/>
  <c r="F11" i="14"/>
  <c r="H10" i="14"/>
  <c r="G10" i="14"/>
  <c r="F10" i="14"/>
  <c r="H9" i="14"/>
  <c r="G9" i="14"/>
  <c r="F9" i="14"/>
  <c r="H8" i="14"/>
  <c r="G8" i="14"/>
  <c r="F8" i="14"/>
  <c r="G21" i="14" l="1"/>
  <c r="G23" i="14" s="1"/>
  <c r="F21" i="14"/>
  <c r="F23" i="14" s="1"/>
  <c r="H21" i="14"/>
  <c r="H23" i="14" s="1"/>
  <c r="P4" i="15" s="1"/>
  <c r="H32" i="14"/>
  <c r="I21" i="15"/>
  <c r="I22" i="15" s="1"/>
  <c r="O4" i="15"/>
  <c r="F11" i="15"/>
  <c r="H11" i="15" l="1"/>
  <c r="N4" i="15"/>
  <c r="N14" i="15" s="1"/>
  <c r="F24" i="14"/>
  <c r="E11" i="15"/>
  <c r="O14" i="15"/>
  <c r="O190" i="15" s="1"/>
  <c r="E33" i="14"/>
  <c r="J21" i="15"/>
  <c r="J22" i="15" s="1"/>
  <c r="P14" i="15"/>
  <c r="P190" i="15" s="1"/>
  <c r="G7" i="15"/>
  <c r="C7" i="15"/>
  <c r="C12" i="15" s="1"/>
  <c r="F10" i="15"/>
  <c r="E10" i="15"/>
  <c r="H32" i="15" l="1"/>
  <c r="N190" i="15" s="1"/>
  <c r="G32" i="15"/>
  <c r="F19" i="15"/>
  <c r="E19" i="15"/>
  <c r="D19" i="15"/>
  <c r="D22" i="15" s="1"/>
  <c r="C19" i="15"/>
  <c r="C22" i="15" s="1"/>
  <c r="D32" i="15"/>
  <c r="C32" i="15"/>
  <c r="H19" i="15"/>
  <c r="G19" i="15"/>
  <c r="G33" i="15"/>
  <c r="C33" i="15"/>
  <c r="F20" i="15"/>
  <c r="E20" i="15"/>
  <c r="H20" i="15"/>
  <c r="G20" i="15"/>
  <c r="C31" i="15"/>
  <c r="C35" i="15" s="1"/>
  <c r="F18" i="15"/>
  <c r="F22" i="15" s="1"/>
  <c r="E18" i="15"/>
  <c r="E22" i="15" s="1"/>
  <c r="H18" i="15"/>
  <c r="H22" i="15" s="1"/>
  <c r="G18" i="15"/>
  <c r="G22" i="15" s="1"/>
  <c r="H31" i="15"/>
  <c r="G31" i="15"/>
  <c r="G35" i="15" s="1"/>
  <c r="H10" i="15"/>
  <c r="G10" i="15"/>
  <c r="E8" i="15"/>
  <c r="G8" i="15"/>
  <c r="D8" i="15"/>
  <c r="D12" i="15" s="1"/>
  <c r="F8" i="15"/>
  <c r="E9" i="15" l="1"/>
  <c r="E12" i="15" s="1"/>
  <c r="F9" i="15"/>
  <c r="F12" i="15" s="1"/>
  <c r="H9" i="15"/>
  <c r="G9" i="15"/>
  <c r="D33" i="15"/>
  <c r="H33" i="15"/>
  <c r="H35" i="15" s="1"/>
  <c r="G12" i="15"/>
  <c r="H8" i="15"/>
  <c r="H12" i="15" s="1"/>
  <c r="D31" i="15"/>
  <c r="D35" i="15" s="1"/>
</calcChain>
</file>

<file path=xl/sharedStrings.xml><?xml version="1.0" encoding="utf-8"?>
<sst xmlns="http://schemas.openxmlformats.org/spreadsheetml/2006/main" count="943" uniqueCount="163">
  <si>
    <t>Numer pręta</t>
  </si>
  <si>
    <t>f</t>
  </si>
  <si>
    <t>Liczba prętów</t>
  </si>
  <si>
    <t>Razem długość</t>
  </si>
  <si>
    <t>m</t>
  </si>
  <si>
    <t>Masa 1 m</t>
  </si>
  <si>
    <t>kg</t>
  </si>
  <si>
    <t>Razem masa</t>
  </si>
  <si>
    <t>Długość pręta w mm</t>
  </si>
  <si>
    <t>b2</t>
  </si>
  <si>
    <t>p1</t>
  </si>
  <si>
    <t>c1</t>
  </si>
  <si>
    <t>c2</t>
  </si>
  <si>
    <t>p2</t>
  </si>
  <si>
    <t>b1</t>
  </si>
  <si>
    <t xml:space="preserve">Ściany </t>
  </si>
  <si>
    <t>RYSUNEK:</t>
  </si>
  <si>
    <t>powierzchnia brutto</t>
  </si>
  <si>
    <r>
      <t>masa kg/m</t>
    </r>
    <r>
      <rPr>
        <vertAlign val="superscript"/>
        <sz val="11"/>
        <color indexed="8"/>
        <rFont val="Calibri"/>
        <family val="2"/>
        <charset val="238"/>
      </rPr>
      <t>2</t>
    </r>
  </si>
  <si>
    <t>razem</t>
  </si>
  <si>
    <r>
      <t>12</t>
    </r>
    <r>
      <rPr>
        <sz val="10"/>
        <rFont val="Czcionka tekstu podstawowego"/>
        <charset val="238"/>
      </rPr>
      <t>x</t>
    </r>
    <r>
      <rPr>
        <sz val="10"/>
        <rFont val="Symbol"/>
        <family val="1"/>
        <charset val="2"/>
      </rPr>
      <t>12</t>
    </r>
  </si>
  <si>
    <t>2 x</t>
  </si>
  <si>
    <t>Uwaga:</t>
  </si>
  <si>
    <t>KD</t>
  </si>
  <si>
    <t>Długość całkowita [m]</t>
  </si>
  <si>
    <t>w zależności od średnicy</t>
  </si>
  <si>
    <t>siatka TYP3 [mm]</t>
  </si>
  <si>
    <t>siatka TYP1 [mm]</t>
  </si>
  <si>
    <t>siatka TYP2  [mm]</t>
  </si>
  <si>
    <t>Ciężar prętów</t>
  </si>
  <si>
    <t>s1</t>
  </si>
  <si>
    <t>K-1+K0</t>
  </si>
  <si>
    <t>K+1</t>
  </si>
  <si>
    <t>K+2</t>
  </si>
  <si>
    <t>K+3</t>
  </si>
  <si>
    <t xml:space="preserve">ŁĄCZNIE ŚCIANY BUDYNKU </t>
  </si>
  <si>
    <t>w zależności od średnicy [kg]</t>
  </si>
  <si>
    <t>IPE240</t>
  </si>
  <si>
    <t>IPE200</t>
  </si>
  <si>
    <t>bl.70x10mm</t>
  </si>
  <si>
    <t>bl.60x10mm</t>
  </si>
  <si>
    <t>bl.50x10mm</t>
  </si>
  <si>
    <t>SUMA</t>
  </si>
  <si>
    <t>powierzchnia</t>
  </si>
  <si>
    <t>siatki zbrojeniowe fi 12x12+startery</t>
  </si>
  <si>
    <t>100x200(typ3)</t>
  </si>
  <si>
    <t>150x300(typ2)</t>
  </si>
  <si>
    <t>siatki zbrojeniowe fi 16x16+startery</t>
  </si>
  <si>
    <t>150x150(typ4)</t>
  </si>
  <si>
    <t xml:space="preserve">   -</t>
  </si>
  <si>
    <t>siatki zbrojeniowe fi 10x10+startery [kg]</t>
  </si>
  <si>
    <t>150x300(typ1)</t>
  </si>
  <si>
    <t>150x150(typ6)</t>
  </si>
  <si>
    <t>150x250(typ9)</t>
  </si>
  <si>
    <t>masa[kg]</t>
  </si>
  <si>
    <t>stal kształtowa</t>
  </si>
  <si>
    <t>fi 28</t>
  </si>
  <si>
    <t>fi 25</t>
  </si>
  <si>
    <t>fi 20</t>
  </si>
  <si>
    <t>fi 16</t>
  </si>
  <si>
    <t>fi 12</t>
  </si>
  <si>
    <t>fi 8</t>
  </si>
  <si>
    <t>fi 10</t>
  </si>
  <si>
    <t>Ściana w osi A/13-17</t>
  </si>
  <si>
    <t>SC 35</t>
  </si>
  <si>
    <t>u1</t>
  </si>
  <si>
    <t>u2</t>
  </si>
  <si>
    <t>u3</t>
  </si>
  <si>
    <t>u4</t>
  </si>
  <si>
    <t>u5</t>
  </si>
  <si>
    <t>w1</t>
  </si>
  <si>
    <t>st.1</t>
  </si>
  <si>
    <r>
      <t>8</t>
    </r>
    <r>
      <rPr>
        <sz val="10"/>
        <rFont val="Czcionka tekstu podstawowego"/>
        <charset val="238"/>
      </rPr>
      <t>x</t>
    </r>
    <r>
      <rPr>
        <sz val="10"/>
        <rFont val="Symbol"/>
        <family val="1"/>
        <charset val="2"/>
      </rPr>
      <t>12</t>
    </r>
  </si>
  <si>
    <t>200x200</t>
  </si>
  <si>
    <t>Zestawienie ilości zbrojenia dla siatki zbrojeniowej:</t>
  </si>
  <si>
    <t>W zestawieniu dla siatek uwzględniono procentowy dodatek na zakłay 21%</t>
  </si>
  <si>
    <t>SC 36</t>
  </si>
  <si>
    <t>Ściana w osi A/18-19</t>
  </si>
  <si>
    <t>SC 37</t>
  </si>
  <si>
    <t>Ściana w osi R/15-19</t>
  </si>
  <si>
    <t>250x250</t>
  </si>
  <si>
    <t>SC 38</t>
  </si>
  <si>
    <t>Ściana w osi 17/A-R</t>
  </si>
  <si>
    <t>st.2</t>
  </si>
  <si>
    <t>b3</t>
  </si>
  <si>
    <t>b4</t>
  </si>
  <si>
    <t>b5</t>
  </si>
  <si>
    <t>b6</t>
  </si>
  <si>
    <t>b7</t>
  </si>
  <si>
    <t>b8</t>
  </si>
  <si>
    <t>b9</t>
  </si>
  <si>
    <t>s2</t>
  </si>
  <si>
    <t>st.3</t>
  </si>
  <si>
    <r>
      <t>masa kg/m</t>
    </r>
    <r>
      <rPr>
        <vertAlign val="superscript"/>
        <sz val="11"/>
        <rFont val="Calibri"/>
        <family val="2"/>
        <charset val="238"/>
      </rPr>
      <t>2</t>
    </r>
  </si>
  <si>
    <t>SC 39</t>
  </si>
  <si>
    <t>Ściana w osi 17/O-R</t>
  </si>
  <si>
    <t>SC 40</t>
  </si>
  <si>
    <t>Ściana w osi D/13-15</t>
  </si>
  <si>
    <t>SC 41</t>
  </si>
  <si>
    <t>Ściana w osi D-E/13-15</t>
  </si>
  <si>
    <t>SC 42</t>
  </si>
  <si>
    <t>Ściana w osi 15/N-R</t>
  </si>
  <si>
    <t>Długość pręta w cm</t>
  </si>
  <si>
    <t>s3</t>
  </si>
  <si>
    <t>s4</t>
  </si>
  <si>
    <t>SC-01</t>
  </si>
  <si>
    <t>SC-02</t>
  </si>
  <si>
    <t>Ściana/tarcza w osi C/1-4</t>
  </si>
  <si>
    <t>Ściana w osi D/4-3</t>
  </si>
  <si>
    <t>SC-03</t>
  </si>
  <si>
    <t>Ściana w osi 3/D-E</t>
  </si>
  <si>
    <t>SC-04</t>
  </si>
  <si>
    <t>Ściana w osi I/5-7</t>
  </si>
  <si>
    <t>SC-05</t>
  </si>
  <si>
    <t>Ściana w osi D/1-2</t>
  </si>
  <si>
    <t>SC-06</t>
  </si>
  <si>
    <t>s5</t>
  </si>
  <si>
    <t>s6</t>
  </si>
  <si>
    <t>s7</t>
  </si>
  <si>
    <t>s8</t>
  </si>
  <si>
    <t>Ściana w osi E/1-7</t>
  </si>
  <si>
    <t>SC-07</t>
  </si>
  <si>
    <t>Ściana w osi 1/A-F</t>
  </si>
  <si>
    <t>5.1</t>
  </si>
  <si>
    <t>7.1</t>
  </si>
  <si>
    <t>15.1</t>
  </si>
  <si>
    <t>SC-08</t>
  </si>
  <si>
    <t>Ściana w osi 4/A-E</t>
  </si>
  <si>
    <t>13.1</t>
  </si>
  <si>
    <t>14.1</t>
  </si>
  <si>
    <t>17.1</t>
  </si>
  <si>
    <t>1.1</t>
  </si>
  <si>
    <t>st.4</t>
  </si>
  <si>
    <t>SC-18</t>
  </si>
  <si>
    <t>Ściana w osi A/1-4</t>
  </si>
  <si>
    <t>SC-17</t>
  </si>
  <si>
    <t>Ściana w osi 7/A-H</t>
  </si>
  <si>
    <t>Ściana w osi 7/E-G</t>
  </si>
  <si>
    <t>SC-16</t>
  </si>
  <si>
    <t>SC-15</t>
  </si>
  <si>
    <t>Ściana w osi H/5-7</t>
  </si>
  <si>
    <t>SC-14</t>
  </si>
  <si>
    <t>Ściana w osi F/1-2</t>
  </si>
  <si>
    <t>SC-13</t>
  </si>
  <si>
    <t>Ściana w osi A'/1-4</t>
  </si>
  <si>
    <t>SC-12</t>
  </si>
  <si>
    <t>Ściana w osi 7/A-E</t>
  </si>
  <si>
    <t>SC-11</t>
  </si>
  <si>
    <t>Ściana w osi G/2-3</t>
  </si>
  <si>
    <t>SC-10</t>
  </si>
  <si>
    <t>Ściana w osi 2/D-G</t>
  </si>
  <si>
    <t>SC-09</t>
  </si>
  <si>
    <t>Ściana w osi A/1-7</t>
  </si>
  <si>
    <t>W zestawieniu dla siatek uwzględniono procentowy dodatek na zakłady 21%</t>
  </si>
  <si>
    <t>FUN-1</t>
  </si>
  <si>
    <t>FUN-2</t>
  </si>
  <si>
    <t>siatka [mm]</t>
  </si>
  <si>
    <t>16/16</t>
  </si>
  <si>
    <t>Fundament - zbrojenie dolne</t>
  </si>
  <si>
    <t>Fundament - zbrojenie górne</t>
  </si>
  <si>
    <t>s9</t>
  </si>
  <si>
    <t>s10</t>
  </si>
  <si>
    <t>rew.01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</si>
</sst>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0.0"/>
    <numFmt numFmtId="165" formatCode="#\ ##0"/>
    <numFmt numFmtId="166" formatCode="0.000"/>
    <numFmt numFmtId="167" formatCode="dd\-mmm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Symbol"/>
      <family val="1"/>
      <charset val="2"/>
    </font>
    <font>
      <b/>
      <sz val="12"/>
      <name val="Tahoma"/>
      <family val="2"/>
      <charset val="238"/>
    </font>
    <font>
      <sz val="14"/>
      <name val="Tahoma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4"/>
      <color indexed="8"/>
      <name val="Tahoma"/>
      <family val="2"/>
      <charset val="238"/>
    </font>
    <font>
      <b/>
      <u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b/>
      <sz val="12"/>
      <name val="Calibri"/>
      <family val="2"/>
      <charset val="238"/>
    </font>
    <font>
      <b/>
      <sz val="14"/>
      <name val="Tahoma"/>
      <family val="2"/>
      <charset val="238"/>
    </font>
    <font>
      <vertAlign val="superscript"/>
      <sz val="11"/>
      <color indexed="8"/>
      <name val="Calibri"/>
      <family val="2"/>
      <charset val="238"/>
    </font>
    <font>
      <sz val="10"/>
      <name val="Czcionka tekstu podstawowego"/>
      <charset val="238"/>
    </font>
    <font>
      <sz val="8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indexed="17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60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u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sz val="14"/>
      <name val="Calibri"/>
      <family val="2"/>
      <charset val="238"/>
    </font>
    <font>
      <b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C0C0"/>
        <bgColor rgb="FFBFBFBF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3" fontId="19" fillId="0" borderId="0" applyFont="0" applyFill="0" applyBorder="0" applyAlignment="0" applyProtection="0"/>
    <xf numFmtId="0" fontId="1" fillId="0" borderId="0"/>
    <xf numFmtId="0" fontId="19" fillId="0" borderId="0"/>
    <xf numFmtId="43" fontId="19" fillId="0" borderId="0" applyFont="0" applyFill="0" applyBorder="0" applyAlignment="0" applyProtection="0"/>
  </cellStyleXfs>
  <cellXfs count="39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/>
    <xf numFmtId="165" fontId="9" fillId="2" borderId="0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8" fillId="0" borderId="0" xfId="0" applyFont="1" applyBorder="1"/>
    <xf numFmtId="0" fontId="0" fillId="0" borderId="0" xfId="0" applyBorder="1" applyAlignment="1">
      <alignment horizontal="left"/>
    </xf>
    <xf numFmtId="0" fontId="0" fillId="2" borderId="12" xfId="0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8" xfId="0" applyBorder="1" applyAlignment="1">
      <alignment horizontal="center"/>
    </xf>
    <xf numFmtId="16" fontId="2" fillId="0" borderId="20" xfId="0" applyNumberFormat="1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" fontId="0" fillId="0" borderId="34" xfId="0" applyNumberFormat="1" applyBorder="1" applyAlignment="1">
      <alignment horizontal="center" vertical="center"/>
    </xf>
    <xf numFmtId="165" fontId="16" fillId="3" borderId="35" xfId="0" applyNumberFormat="1" applyFont="1" applyFill="1" applyBorder="1" applyAlignment="1"/>
    <xf numFmtId="0" fontId="17" fillId="0" borderId="0" xfId="0" applyFont="1" applyAlignment="1">
      <alignment vertical="center"/>
    </xf>
    <xf numFmtId="0" fontId="18" fillId="0" borderId="0" xfId="0" applyFont="1"/>
    <xf numFmtId="165" fontId="16" fillId="0" borderId="0" xfId="0" applyNumberFormat="1" applyFont="1" applyFill="1" applyBorder="1" applyAlignment="1">
      <alignment horizontal="right"/>
    </xf>
    <xf numFmtId="165" fontId="16" fillId="0" borderId="0" xfId="0" applyNumberFormat="1" applyFont="1" applyFill="1" applyBorder="1" applyAlignment="1"/>
    <xf numFmtId="0" fontId="0" fillId="0" borderId="0" xfId="0" applyFill="1" applyBorder="1"/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166" fontId="24" fillId="0" borderId="1" xfId="0" applyNumberFormat="1" applyFont="1" applyBorder="1" applyAlignment="1" applyProtection="1">
      <alignment horizontal="center"/>
    </xf>
    <xf numFmtId="166" fontId="24" fillId="0" borderId="4" xfId="0" applyNumberFormat="1" applyFont="1" applyBorder="1" applyAlignment="1" applyProtection="1">
      <alignment horizontal="center"/>
    </xf>
    <xf numFmtId="164" fontId="24" fillId="0" borderId="24" xfId="0" applyNumberFormat="1" applyFont="1" applyBorder="1" applyAlignment="1">
      <alignment horizontal="center"/>
    </xf>
    <xf numFmtId="164" fontId="24" fillId="0" borderId="8" xfId="0" applyNumberFormat="1" applyFont="1" applyBorder="1" applyAlignment="1">
      <alignment horizontal="center"/>
    </xf>
    <xf numFmtId="0" fontId="22" fillId="0" borderId="63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164" fontId="0" fillId="0" borderId="22" xfId="0" applyNumberFormat="1" applyFill="1" applyBorder="1" applyAlignment="1">
      <alignment horizontal="center" vertical="center"/>
    </xf>
    <xf numFmtId="164" fontId="0" fillId="0" borderId="61" xfId="0" applyNumberFormat="1" applyFill="1" applyBorder="1" applyAlignment="1">
      <alignment horizontal="center" vertical="center"/>
    </xf>
    <xf numFmtId="164" fontId="21" fillId="0" borderId="23" xfId="0" applyNumberFormat="1" applyFont="1" applyFill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164" fontId="21" fillId="0" borderId="19" xfId="0" applyNumberFormat="1" applyFont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/>
    </xf>
    <xf numFmtId="164" fontId="0" fillId="0" borderId="37" xfId="0" applyNumberForma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/>
    </xf>
    <xf numFmtId="164" fontId="0" fillId="0" borderId="30" xfId="0" applyNumberForma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Border="1" applyAlignment="1">
      <alignment horizontal="center" vertical="center" wrapText="1"/>
    </xf>
    <xf numFmtId="164" fontId="21" fillId="0" borderId="13" xfId="0" applyNumberFormat="1" applyFont="1" applyBorder="1" applyAlignment="1">
      <alignment horizontal="center" vertical="center" wrapText="1"/>
    </xf>
    <xf numFmtId="164" fontId="19" fillId="0" borderId="25" xfId="1" applyNumberFormat="1" applyFont="1" applyBorder="1" applyAlignment="1">
      <alignment horizontal="center" vertical="center"/>
    </xf>
    <xf numFmtId="164" fontId="19" fillId="0" borderId="28" xfId="1" applyNumberFormat="1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64" fontId="19" fillId="0" borderId="63" xfId="1" applyNumberFormat="1" applyFont="1" applyBorder="1" applyAlignment="1">
      <alignment horizontal="center" vertical="center"/>
    </xf>
    <xf numFmtId="164" fontId="19" fillId="0" borderId="35" xfId="1" applyNumberFormat="1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26" fillId="0" borderId="49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/>
    </xf>
    <xf numFmtId="164" fontId="19" fillId="0" borderId="1" xfId="1" applyNumberFormat="1" applyFont="1" applyBorder="1" applyAlignment="1">
      <alignment horizontal="center" vertical="center"/>
    </xf>
    <xf numFmtId="164" fontId="19" fillId="0" borderId="9" xfId="1" applyNumberFormat="1" applyFont="1" applyBorder="1" applyAlignment="1">
      <alignment horizontal="center" vertical="center"/>
    </xf>
    <xf numFmtId="164" fontId="19" fillId="0" borderId="3" xfId="1" applyNumberFormat="1" applyFont="1" applyBorder="1" applyAlignment="1">
      <alignment horizontal="center" vertical="center"/>
    </xf>
    <xf numFmtId="164" fontId="19" fillId="0" borderId="6" xfId="1" applyNumberFormat="1" applyFont="1" applyBorder="1" applyAlignment="1">
      <alignment horizontal="center" vertical="center"/>
    </xf>
    <xf numFmtId="164" fontId="19" fillId="0" borderId="4" xfId="1" applyNumberFormat="1" applyFont="1" applyBorder="1" applyAlignment="1">
      <alignment horizontal="center" vertical="center"/>
    </xf>
    <xf numFmtId="164" fontId="19" fillId="0" borderId="20" xfId="1" applyNumberFormat="1" applyFont="1" applyBorder="1" applyAlignment="1">
      <alignment horizontal="center" vertical="center"/>
    </xf>
    <xf numFmtId="164" fontId="19" fillId="0" borderId="8" xfId="1" applyNumberFormat="1" applyFont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27" fillId="0" borderId="7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164" fontId="19" fillId="0" borderId="57" xfId="1" applyNumberFormat="1" applyFont="1" applyBorder="1" applyAlignment="1">
      <alignment horizontal="center" vertical="center"/>
    </xf>
    <xf numFmtId="164" fontId="19" fillId="0" borderId="31" xfId="1" applyNumberFormat="1" applyFont="1" applyBorder="1" applyAlignment="1">
      <alignment horizontal="center" vertical="center"/>
    </xf>
    <xf numFmtId="164" fontId="19" fillId="0" borderId="51" xfId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4" fontId="0" fillId="0" borderId="4" xfId="1" applyNumberFormat="1" applyFont="1" applyBorder="1" applyAlignment="1">
      <alignment horizontal="center" vertical="center"/>
    </xf>
    <xf numFmtId="164" fontId="0" fillId="0" borderId="20" xfId="1" applyNumberFormat="1" applyFont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164" fontId="0" fillId="0" borderId="25" xfId="1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64" fontId="0" fillId="0" borderId="7" xfId="1" applyNumberFormat="1" applyFont="1" applyBorder="1" applyAlignment="1">
      <alignment horizontal="center" vertical="center"/>
    </xf>
    <xf numFmtId="164" fontId="0" fillId="0" borderId="13" xfId="1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19" fillId="0" borderId="38" xfId="1" applyNumberFormat="1" applyFont="1" applyBorder="1" applyAlignment="1">
      <alignment horizontal="center" vertical="center"/>
    </xf>
    <xf numFmtId="164" fontId="19" fillId="0" borderId="18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4" xfId="1" applyNumberFormat="1" applyFont="1" applyBorder="1" applyAlignment="1">
      <alignment horizontal="center" vertical="center"/>
    </xf>
    <xf numFmtId="164" fontId="0" fillId="0" borderId="38" xfId="1" applyNumberFormat="1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5" borderId="0" xfId="0" applyFill="1"/>
    <xf numFmtId="0" fontId="28" fillId="5" borderId="0" xfId="0" applyFont="1" applyFill="1" applyBorder="1" applyAlignment="1">
      <alignment horizontal="center" vertical="center"/>
    </xf>
    <xf numFmtId="0" fontId="28" fillId="5" borderId="24" xfId="0" applyFont="1" applyFill="1" applyBorder="1" applyAlignment="1">
      <alignment horizontal="center" vertical="center"/>
    </xf>
    <xf numFmtId="0" fontId="0" fillId="5" borderId="43" xfId="0" applyFill="1" applyBorder="1"/>
    <xf numFmtId="164" fontId="0" fillId="5" borderId="43" xfId="0" applyNumberFormat="1" applyFill="1" applyBorder="1"/>
    <xf numFmtId="0" fontId="29" fillId="5" borderId="0" xfId="0" applyFont="1" applyFill="1" applyAlignment="1">
      <alignment horizontal="right" vertical="center"/>
    </xf>
    <xf numFmtId="0" fontId="30" fillId="5" borderId="56" xfId="0" applyFont="1" applyFill="1" applyBorder="1" applyAlignment="1">
      <alignment horizontal="center" vertical="center"/>
    </xf>
    <xf numFmtId="0" fontId="0" fillId="5" borderId="29" xfId="0" applyFill="1" applyBorder="1"/>
    <xf numFmtId="0" fontId="0" fillId="5" borderId="31" xfId="0" applyFill="1" applyBorder="1"/>
    <xf numFmtId="0" fontId="0" fillId="5" borderId="50" xfId="0" applyFill="1" applyBorder="1"/>
    <xf numFmtId="0" fontId="0" fillId="5" borderId="56" xfId="0" applyFill="1" applyBorder="1"/>
    <xf numFmtId="0" fontId="28" fillId="5" borderId="24" xfId="0" applyFont="1" applyFill="1" applyBorder="1" applyAlignment="1">
      <alignment horizontal="center" vertical="center" wrapText="1"/>
    </xf>
    <xf numFmtId="0" fontId="23" fillId="5" borderId="43" xfId="0" applyFont="1" applyFill="1" applyBorder="1"/>
    <xf numFmtId="164" fontId="0" fillId="0" borderId="0" xfId="0" applyNumberFormat="1"/>
    <xf numFmtId="0" fontId="0" fillId="0" borderId="15" xfId="0" applyBorder="1" applyAlignment="1">
      <alignment horizontal="center"/>
    </xf>
    <xf numFmtId="0" fontId="28" fillId="5" borderId="4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66" fontId="24" fillId="0" borderId="6" xfId="0" applyNumberFormat="1" applyFont="1" applyBorder="1" applyAlignment="1" applyProtection="1">
      <alignment horizontal="center"/>
    </xf>
    <xf numFmtId="164" fontId="24" fillId="0" borderId="20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31" fillId="2" borderId="12" xfId="0" applyFont="1" applyFill="1" applyBorder="1" applyAlignment="1">
      <alignment horizontal="center"/>
    </xf>
    <xf numFmtId="0" fontId="31" fillId="2" borderId="16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0" xfId="0" applyFont="1"/>
    <xf numFmtId="0" fontId="21" fillId="2" borderId="6" xfId="0" applyFont="1" applyFill="1" applyBorder="1" applyAlignment="1">
      <alignment horizontal="center"/>
    </xf>
    <xf numFmtId="0" fontId="21" fillId="2" borderId="12" xfId="0" applyFont="1" applyFill="1" applyBorder="1" applyAlignment="1">
      <alignment horizontal="center"/>
    </xf>
    <xf numFmtId="0" fontId="21" fillId="2" borderId="16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164" fontId="21" fillId="0" borderId="6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0" fontId="32" fillId="0" borderId="0" xfId="0" applyFont="1" applyBorder="1"/>
    <xf numFmtId="0" fontId="21" fillId="0" borderId="0" xfId="0" applyFont="1" applyBorder="1"/>
    <xf numFmtId="0" fontId="21" fillId="0" borderId="0" xfId="0" applyFont="1"/>
    <xf numFmtId="0" fontId="21" fillId="0" borderId="6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6" borderId="0" xfId="0" applyFont="1" applyFill="1"/>
    <xf numFmtId="0" fontId="21" fillId="0" borderId="14" xfId="0" applyFont="1" applyBorder="1" applyAlignment="1">
      <alignment horizontal="center"/>
    </xf>
    <xf numFmtId="164" fontId="15" fillId="0" borderId="9" xfId="0" applyNumberFormat="1" applyFont="1" applyBorder="1" applyAlignment="1">
      <alignment horizontal="center"/>
    </xf>
    <xf numFmtId="164" fontId="15" fillId="0" borderId="2" xfId="0" applyNumberFormat="1" applyFont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/>
    <xf numFmtId="0" fontId="6" fillId="0" borderId="24" xfId="0" applyFont="1" applyBorder="1" applyAlignment="1">
      <alignment horizontal="center" vertical="center" wrapText="1"/>
    </xf>
    <xf numFmtId="0" fontId="21" fillId="0" borderId="29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21" fillId="0" borderId="31" xfId="0" applyFont="1" applyBorder="1" applyAlignment="1">
      <alignment vertical="center" wrapText="1"/>
    </xf>
    <xf numFmtId="0" fontId="21" fillId="0" borderId="32" xfId="0" applyFont="1" applyBorder="1" applyAlignment="1">
      <alignment vertical="center" wrapText="1"/>
    </xf>
    <xf numFmtId="0" fontId="21" fillId="0" borderId="18" xfId="0" applyFont="1" applyBorder="1" applyAlignment="1">
      <alignment horizontal="center"/>
    </xf>
    <xf numFmtId="0" fontId="21" fillId="0" borderId="33" xfId="0" applyFont="1" applyBorder="1" applyAlignment="1">
      <alignment horizontal="center" vertical="center"/>
    </xf>
    <xf numFmtId="1" fontId="21" fillId="0" borderId="3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164" fontId="21" fillId="0" borderId="9" xfId="0" applyNumberFormat="1" applyFont="1" applyBorder="1" applyAlignment="1">
      <alignment horizontal="center"/>
    </xf>
    <xf numFmtId="164" fontId="21" fillId="0" borderId="2" xfId="0" applyNumberFormat="1" applyFont="1" applyBorder="1" applyAlignment="1">
      <alignment horizontal="center"/>
    </xf>
    <xf numFmtId="164" fontId="21" fillId="0" borderId="3" xfId="0" applyNumberFormat="1" applyFont="1" applyBorder="1" applyAlignment="1">
      <alignment horizontal="center"/>
    </xf>
    <xf numFmtId="0" fontId="21" fillId="2" borderId="7" xfId="0" applyFont="1" applyFill="1" applyBorder="1" applyAlignment="1">
      <alignment horizontal="center"/>
    </xf>
    <xf numFmtId="165" fontId="16" fillId="2" borderId="0" xfId="0" applyNumberFormat="1" applyFont="1" applyFill="1" applyBorder="1" applyAlignment="1">
      <alignment horizontal="center"/>
    </xf>
    <xf numFmtId="0" fontId="31" fillId="6" borderId="0" xfId="0" applyFont="1" applyFill="1"/>
    <xf numFmtId="0" fontId="34" fillId="0" borderId="0" xfId="0" applyFont="1"/>
    <xf numFmtId="0" fontId="35" fillId="0" borderId="0" xfId="0" applyFont="1" applyAlignment="1">
      <alignment vertical="center"/>
    </xf>
    <xf numFmtId="0" fontId="21" fillId="0" borderId="0" xfId="0" applyFont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21" fillId="2" borderId="10" xfId="0" applyFont="1" applyFill="1" applyBorder="1" applyAlignment="1">
      <alignment horizontal="center"/>
    </xf>
    <xf numFmtId="16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11" xfId="0" applyFont="1" applyFill="1" applyBorder="1" applyAlignment="1">
      <alignment horizontal="center"/>
    </xf>
    <xf numFmtId="164" fontId="21" fillId="0" borderId="67" xfId="0" applyNumberFormat="1" applyFont="1" applyBorder="1" applyAlignment="1">
      <alignment horizontal="center"/>
    </xf>
    <xf numFmtId="0" fontId="21" fillId="2" borderId="22" xfId="0" applyFont="1" applyFill="1" applyBorder="1" applyAlignment="1">
      <alignment horizontal="center"/>
    </xf>
    <xf numFmtId="0" fontId="21" fillId="2" borderId="23" xfId="0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5" fillId="0" borderId="17" xfId="0" applyFont="1" applyBorder="1" applyAlignment="1">
      <alignment horizontal="center" vertical="center" wrapText="1"/>
    </xf>
    <xf numFmtId="0" fontId="15" fillId="0" borderId="29" xfId="0" applyFont="1" applyBorder="1" applyAlignment="1">
      <alignment vertical="center" wrapText="1"/>
    </xf>
    <xf numFmtId="0" fontId="15" fillId="0" borderId="30" xfId="0" applyFont="1" applyBorder="1" applyAlignment="1">
      <alignment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1" xfId="0" applyFont="1" applyBorder="1" applyAlignment="1">
      <alignment vertical="center" wrapText="1"/>
    </xf>
    <xf numFmtId="0" fontId="15" fillId="0" borderId="32" xfId="0" applyFont="1" applyBorder="1" applyAlignment="1">
      <alignment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167" fontId="2" fillId="0" borderId="20" xfId="0" applyNumberFormat="1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1" fontId="15" fillId="0" borderId="34" xfId="0" applyNumberFormat="1" applyFont="1" applyBorder="1" applyAlignment="1">
      <alignment horizontal="center" vertical="center"/>
    </xf>
    <xf numFmtId="3" fontId="16" fillId="7" borderId="35" xfId="0" applyNumberFormat="1" applyFont="1" applyFill="1" applyBorder="1" applyAlignment="1"/>
    <xf numFmtId="0" fontId="21" fillId="0" borderId="9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1" xfId="0" applyFont="1" applyBorder="1" applyAlignment="1">
      <alignment horizontal="left"/>
    </xf>
    <xf numFmtId="0" fontId="21" fillId="0" borderId="20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165" fontId="16" fillId="4" borderId="45" xfId="0" applyNumberFormat="1" applyFont="1" applyFill="1" applyBorder="1" applyAlignment="1">
      <alignment horizontal="center"/>
    </xf>
    <xf numFmtId="165" fontId="16" fillId="4" borderId="27" xfId="0" applyNumberFormat="1" applyFont="1" applyFill="1" applyBorder="1" applyAlignment="1">
      <alignment horizontal="center"/>
    </xf>
    <xf numFmtId="165" fontId="16" fillId="4" borderId="35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3" fontId="16" fillId="7" borderId="45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wrapText="1"/>
    </xf>
    <xf numFmtId="0" fontId="1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left"/>
    </xf>
    <xf numFmtId="165" fontId="9" fillId="4" borderId="45" xfId="0" applyNumberFormat="1" applyFont="1" applyFill="1" applyBorder="1" applyAlignment="1">
      <alignment horizontal="center"/>
    </xf>
    <xf numFmtId="165" fontId="9" fillId="4" borderId="27" xfId="0" applyNumberFormat="1" applyFont="1" applyFill="1" applyBorder="1" applyAlignment="1">
      <alignment horizontal="center"/>
    </xf>
    <xf numFmtId="165" fontId="9" fillId="4" borderId="35" xfId="0" applyNumberFormat="1" applyFont="1" applyFill="1" applyBorder="1" applyAlignment="1">
      <alignment horizontal="center"/>
    </xf>
    <xf numFmtId="165" fontId="16" fillId="3" borderId="45" xfId="0" applyNumberFormat="1" applyFont="1" applyFill="1" applyBorder="1" applyAlignment="1">
      <alignment horizontal="right"/>
    </xf>
    <xf numFmtId="165" fontId="16" fillId="3" borderId="27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wrapText="1"/>
    </xf>
    <xf numFmtId="0" fontId="21" fillId="0" borderId="40" xfId="0" applyFont="1" applyBorder="1" applyAlignment="1">
      <alignment horizont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8" fillId="5" borderId="23" xfId="0" applyFont="1" applyFill="1" applyBorder="1" applyAlignment="1">
      <alignment horizontal="center" vertical="center"/>
    </xf>
    <xf numFmtId="0" fontId="28" fillId="5" borderId="10" xfId="0" applyFont="1" applyFill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25" fillId="0" borderId="45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5" fillId="0" borderId="4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46" xfId="0" applyBorder="1"/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7" xfId="0" applyBorder="1"/>
    <xf numFmtId="0" fontId="0" fillId="0" borderId="49" xfId="0" applyBorder="1"/>
    <xf numFmtId="0" fontId="0" fillId="0" borderId="18" xfId="0" applyBorder="1"/>
    <xf numFmtId="0" fontId="31" fillId="0" borderId="0" xfId="0" applyFont="1" applyAlignment="1">
      <alignment horizontal="center"/>
    </xf>
  </cellXfs>
  <cellStyles count="5">
    <cellStyle name="Dziesiętny" xfId="1" builtinId="3"/>
    <cellStyle name="Dziesiętny 2" xfId="4"/>
    <cellStyle name="Normalny" xfId="0" builtinId="0"/>
    <cellStyle name="Normalny 2" xfId="3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view="pageBreakPreview" zoomScale="99" zoomScaleNormal="100" zoomScaleSheetLayoutView="99" zoomScalePageLayoutView="130" workbookViewId="0">
      <selection activeCell="E1" sqref="E1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2:14" s="191" customFormat="1" ht="18">
      <c r="B1" s="273" t="s">
        <v>16</v>
      </c>
      <c r="C1" s="273"/>
      <c r="D1" s="34" t="s">
        <v>105</v>
      </c>
      <c r="E1" s="393" t="s">
        <v>162</v>
      </c>
      <c r="F1" s="215"/>
      <c r="J1" s="190"/>
    </row>
    <row r="2" spans="2:14" s="191" customFormat="1" ht="18">
      <c r="C2" s="216"/>
      <c r="D2" s="34" t="s">
        <v>107</v>
      </c>
      <c r="E2" s="216"/>
      <c r="F2" s="215"/>
      <c r="J2" s="190"/>
    </row>
    <row r="3" spans="2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2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2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2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2:14" s="191" customFormat="1">
      <c r="B7" s="233">
        <v>1</v>
      </c>
      <c r="C7" s="234">
        <v>12</v>
      </c>
      <c r="D7" s="234">
        <v>550</v>
      </c>
      <c r="E7" s="241">
        <f>2*38</f>
        <v>76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418</v>
      </c>
      <c r="J7" s="235" t="str">
        <f t="shared" si="0"/>
        <v/>
      </c>
      <c r="K7" s="237" t="str">
        <f t="shared" si="0"/>
        <v/>
      </c>
      <c r="L7" s="205"/>
    </row>
    <row r="8" spans="2:14" s="190" customFormat="1">
      <c r="B8" s="178">
        <v>2</v>
      </c>
      <c r="C8" s="184">
        <v>12</v>
      </c>
      <c r="D8" s="184">
        <v>377</v>
      </c>
      <c r="E8" s="240">
        <f>2*30</f>
        <v>60</v>
      </c>
      <c r="F8" s="186" t="str">
        <f t="shared" ref="F8:K23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226.2</v>
      </c>
      <c r="J8" s="187" t="str">
        <f t="shared" si="1"/>
        <v/>
      </c>
      <c r="K8" s="188" t="str">
        <f t="shared" si="1"/>
        <v/>
      </c>
      <c r="L8" s="205"/>
    </row>
    <row r="9" spans="2:14" s="190" customFormat="1">
      <c r="B9" s="243">
        <v>3</v>
      </c>
      <c r="C9" s="244">
        <v>10</v>
      </c>
      <c r="D9" s="244">
        <v>266</v>
      </c>
      <c r="E9" s="245">
        <v>44</v>
      </c>
      <c r="F9" s="186" t="str">
        <f t="shared" si="1"/>
        <v/>
      </c>
      <c r="G9" s="187" t="str">
        <f t="shared" si="1"/>
        <v/>
      </c>
      <c r="H9" s="193">
        <f t="shared" si="1"/>
        <v>117.04</v>
      </c>
      <c r="I9" s="193" t="str">
        <f t="shared" si="1"/>
        <v/>
      </c>
      <c r="J9" s="187" t="str">
        <f t="shared" si="1"/>
        <v/>
      </c>
      <c r="K9" s="188" t="str">
        <f t="shared" si="1"/>
        <v/>
      </c>
      <c r="L9" s="205"/>
    </row>
    <row r="10" spans="2:14" s="190" customFormat="1">
      <c r="B10" s="243">
        <v>4</v>
      </c>
      <c r="C10" s="244">
        <v>10</v>
      </c>
      <c r="D10" s="244">
        <v>266</v>
      </c>
      <c r="E10" s="245">
        <v>44</v>
      </c>
      <c r="F10" s="186" t="str">
        <f t="shared" si="1"/>
        <v/>
      </c>
      <c r="G10" s="187" t="str">
        <f t="shared" si="1"/>
        <v/>
      </c>
      <c r="H10" s="193">
        <f t="shared" si="1"/>
        <v>117.04</v>
      </c>
      <c r="I10" s="193" t="str">
        <f t="shared" si="1"/>
        <v/>
      </c>
      <c r="J10" s="187" t="str">
        <f t="shared" si="1"/>
        <v/>
      </c>
      <c r="K10" s="188" t="str">
        <f t="shared" si="1"/>
        <v/>
      </c>
      <c r="L10" s="205"/>
    </row>
    <row r="11" spans="2:14" s="190" customFormat="1">
      <c r="B11" s="243">
        <v>5</v>
      </c>
      <c r="C11" s="244">
        <v>16</v>
      </c>
      <c r="D11" s="244">
        <v>675</v>
      </c>
      <c r="E11" s="245">
        <f>2*2</f>
        <v>4</v>
      </c>
      <c r="F11" s="186" t="str">
        <f t="shared" si="1"/>
        <v/>
      </c>
      <c r="G11" s="187" t="str">
        <f t="shared" si="1"/>
        <v/>
      </c>
      <c r="H11" s="193" t="str">
        <f t="shared" si="1"/>
        <v/>
      </c>
      <c r="I11" s="193" t="str">
        <f>IF($C11=I$6,$D11*$E11/100,"")</f>
        <v/>
      </c>
      <c r="J11" s="187">
        <f t="shared" si="1"/>
        <v>27</v>
      </c>
      <c r="K11" s="188" t="str">
        <f t="shared" si="1"/>
        <v/>
      </c>
      <c r="L11" s="205"/>
    </row>
    <row r="12" spans="2:14" s="190" customFormat="1">
      <c r="B12" s="243">
        <v>6</v>
      </c>
      <c r="C12" s="244">
        <v>12</v>
      </c>
      <c r="D12" s="244">
        <v>100</v>
      </c>
      <c r="E12" s="245">
        <v>72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>
        <f t="shared" si="1"/>
        <v>72</v>
      </c>
      <c r="J12" s="187" t="str">
        <f t="shared" si="1"/>
        <v/>
      </c>
      <c r="K12" s="188" t="str">
        <f t="shared" si="1"/>
        <v/>
      </c>
      <c r="L12" s="205"/>
    </row>
    <row r="13" spans="2:14" s="190" customFormat="1">
      <c r="B13" s="243">
        <v>7</v>
      </c>
      <c r="C13" s="244">
        <v>10</v>
      </c>
      <c r="D13" s="244">
        <v>1200</v>
      </c>
      <c r="E13" s="245">
        <v>21</v>
      </c>
      <c r="F13" s="186" t="str">
        <f t="shared" si="1"/>
        <v/>
      </c>
      <c r="G13" s="187" t="str">
        <f t="shared" si="1"/>
        <v/>
      </c>
      <c r="H13" s="193">
        <f t="shared" si="1"/>
        <v>252</v>
      </c>
      <c r="I13" s="193" t="str">
        <f t="shared" si="1"/>
        <v/>
      </c>
      <c r="J13" s="187" t="str">
        <f t="shared" si="1"/>
        <v/>
      </c>
      <c r="K13" s="188" t="str">
        <f t="shared" si="1"/>
        <v/>
      </c>
      <c r="L13" s="205"/>
    </row>
    <row r="14" spans="2:14" s="190" customFormat="1">
      <c r="B14" s="243">
        <v>8</v>
      </c>
      <c r="C14" s="244">
        <v>12</v>
      </c>
      <c r="D14" s="244">
        <v>206</v>
      </c>
      <c r="E14" s="245">
        <v>74</v>
      </c>
      <c r="F14" s="186" t="str">
        <f t="shared" si="1"/>
        <v/>
      </c>
      <c r="G14" s="187" t="str">
        <f t="shared" si="1"/>
        <v/>
      </c>
      <c r="H14" s="193" t="str">
        <f t="shared" si="1"/>
        <v/>
      </c>
      <c r="I14" s="193">
        <f t="shared" si="1"/>
        <v>152.44</v>
      </c>
      <c r="J14" s="187" t="str">
        <f t="shared" si="1"/>
        <v/>
      </c>
      <c r="K14" s="188" t="str">
        <f t="shared" si="1"/>
        <v/>
      </c>
      <c r="L14" s="205"/>
    </row>
    <row r="15" spans="2:14" s="190" customFormat="1">
      <c r="B15" s="243">
        <v>9</v>
      </c>
      <c r="C15" s="244">
        <v>12</v>
      </c>
      <c r="D15" s="244">
        <v>547</v>
      </c>
      <c r="E15" s="245">
        <v>92</v>
      </c>
      <c r="F15" s="186" t="str">
        <f t="shared" si="1"/>
        <v/>
      </c>
      <c r="G15" s="187" t="str">
        <f t="shared" si="1"/>
        <v/>
      </c>
      <c r="H15" s="193" t="str">
        <f t="shared" si="1"/>
        <v/>
      </c>
      <c r="I15" s="193">
        <f t="shared" si="1"/>
        <v>503.24</v>
      </c>
      <c r="J15" s="187" t="str">
        <f t="shared" si="1"/>
        <v/>
      </c>
      <c r="K15" s="188" t="str">
        <f t="shared" si="1"/>
        <v/>
      </c>
      <c r="L15" s="205"/>
    </row>
    <row r="16" spans="2:14" s="190" customFormat="1">
      <c r="B16" s="243">
        <v>10</v>
      </c>
      <c r="C16" s="244">
        <v>20</v>
      </c>
      <c r="D16" s="244">
        <v>1200</v>
      </c>
      <c r="E16" s="245">
        <v>5</v>
      </c>
      <c r="F16" s="186" t="str">
        <f t="shared" si="1"/>
        <v/>
      </c>
      <c r="G16" s="187" t="str">
        <f t="shared" si="1"/>
        <v/>
      </c>
      <c r="H16" s="193" t="str">
        <f t="shared" si="1"/>
        <v/>
      </c>
      <c r="I16" s="193" t="str">
        <f t="shared" si="1"/>
        <v/>
      </c>
      <c r="J16" s="187" t="str">
        <f t="shared" si="1"/>
        <v/>
      </c>
      <c r="K16" s="188">
        <f t="shared" si="1"/>
        <v>60</v>
      </c>
      <c r="L16" s="205"/>
    </row>
    <row r="17" spans="2:12" s="190" customFormat="1">
      <c r="B17" s="243">
        <v>11</v>
      </c>
      <c r="C17" s="244">
        <v>20</v>
      </c>
      <c r="D17" s="244">
        <v>159</v>
      </c>
      <c r="E17" s="245">
        <v>5</v>
      </c>
      <c r="F17" s="186" t="str">
        <f t="shared" si="1"/>
        <v/>
      </c>
      <c r="G17" s="187" t="str">
        <f t="shared" si="1"/>
        <v/>
      </c>
      <c r="H17" s="193" t="str">
        <f t="shared" si="1"/>
        <v/>
      </c>
      <c r="I17" s="193" t="str">
        <f t="shared" si="1"/>
        <v/>
      </c>
      <c r="J17" s="187" t="str">
        <f t="shared" si="1"/>
        <v/>
      </c>
      <c r="K17" s="188">
        <f t="shared" si="1"/>
        <v>7.95</v>
      </c>
      <c r="L17" s="205"/>
    </row>
    <row r="18" spans="2:12" s="190" customFormat="1">
      <c r="B18" s="243">
        <v>12</v>
      </c>
      <c r="C18" s="244">
        <v>16</v>
      </c>
      <c r="D18" s="244">
        <v>200</v>
      </c>
      <c r="E18" s="245">
        <v>48</v>
      </c>
      <c r="F18" s="186" t="str">
        <f t="shared" si="1"/>
        <v/>
      </c>
      <c r="G18" s="187" t="str">
        <f t="shared" si="1"/>
        <v/>
      </c>
      <c r="H18" s="193" t="str">
        <f t="shared" si="1"/>
        <v/>
      </c>
      <c r="I18" s="193" t="str">
        <f t="shared" si="1"/>
        <v/>
      </c>
      <c r="J18" s="187">
        <f t="shared" si="1"/>
        <v>96</v>
      </c>
      <c r="K18" s="188" t="str">
        <f t="shared" si="1"/>
        <v/>
      </c>
      <c r="L18" s="205"/>
    </row>
    <row r="19" spans="2:12" s="190" customFormat="1">
      <c r="B19" s="243">
        <v>13</v>
      </c>
      <c r="C19" s="244">
        <v>16</v>
      </c>
      <c r="D19" s="244">
        <v>186</v>
      </c>
      <c r="E19" s="245">
        <v>8</v>
      </c>
      <c r="F19" s="186" t="str">
        <f t="shared" si="1"/>
        <v/>
      </c>
      <c r="G19" s="187" t="str">
        <f t="shared" si="1"/>
        <v/>
      </c>
      <c r="H19" s="193" t="str">
        <f t="shared" si="1"/>
        <v/>
      </c>
      <c r="I19" s="193" t="str">
        <f t="shared" si="1"/>
        <v/>
      </c>
      <c r="J19" s="187">
        <f t="shared" si="1"/>
        <v>14.88</v>
      </c>
      <c r="K19" s="188" t="str">
        <f t="shared" si="1"/>
        <v/>
      </c>
      <c r="L19" s="205"/>
    </row>
    <row r="20" spans="2:12" s="190" customFormat="1">
      <c r="B20" s="243">
        <v>14</v>
      </c>
      <c r="C20" s="244">
        <v>16</v>
      </c>
      <c r="D20" s="244">
        <v>160</v>
      </c>
      <c r="E20" s="245">
        <v>8</v>
      </c>
      <c r="F20" s="186" t="str">
        <f t="shared" si="1"/>
        <v/>
      </c>
      <c r="G20" s="187" t="str">
        <f t="shared" si="1"/>
        <v/>
      </c>
      <c r="H20" s="193" t="str">
        <f t="shared" si="1"/>
        <v/>
      </c>
      <c r="I20" s="193" t="str">
        <f t="shared" si="1"/>
        <v/>
      </c>
      <c r="J20" s="187">
        <f t="shared" si="1"/>
        <v>12.8</v>
      </c>
      <c r="K20" s="188" t="str">
        <f t="shared" si="1"/>
        <v/>
      </c>
      <c r="L20" s="205"/>
    </row>
    <row r="21" spans="2:12" s="190" customFormat="1">
      <c r="B21" s="243" t="s">
        <v>65</v>
      </c>
      <c r="C21" s="244">
        <v>12</v>
      </c>
      <c r="D21" s="244">
        <v>119</v>
      </c>
      <c r="E21" s="245">
        <v>258</v>
      </c>
      <c r="F21" s="186" t="str">
        <f t="shared" si="1"/>
        <v/>
      </c>
      <c r="G21" s="187" t="str">
        <f t="shared" si="1"/>
        <v/>
      </c>
      <c r="H21" s="193" t="str">
        <f t="shared" si="1"/>
        <v/>
      </c>
      <c r="I21" s="193">
        <f t="shared" si="1"/>
        <v>307.02</v>
      </c>
      <c r="J21" s="187" t="str">
        <f t="shared" si="1"/>
        <v/>
      </c>
      <c r="K21" s="188" t="str">
        <f t="shared" si="1"/>
        <v/>
      </c>
      <c r="L21" s="205"/>
    </row>
    <row r="22" spans="2:12" s="190" customFormat="1">
      <c r="B22" s="243" t="s">
        <v>71</v>
      </c>
      <c r="C22" s="244">
        <v>12</v>
      </c>
      <c r="D22" s="244">
        <v>134</v>
      </c>
      <c r="E22" s="245">
        <f>111*2</f>
        <v>222</v>
      </c>
      <c r="F22" s="186" t="str">
        <f t="shared" si="1"/>
        <v/>
      </c>
      <c r="G22" s="187" t="str">
        <f t="shared" si="1"/>
        <v/>
      </c>
      <c r="H22" s="193" t="str">
        <f t="shared" si="1"/>
        <v/>
      </c>
      <c r="I22" s="193">
        <f t="shared" si="1"/>
        <v>297.48</v>
      </c>
      <c r="J22" s="187" t="str">
        <f t="shared" si="1"/>
        <v/>
      </c>
      <c r="K22" s="188" t="str">
        <f t="shared" si="1"/>
        <v/>
      </c>
      <c r="L22" s="205"/>
    </row>
    <row r="23" spans="2:12" s="190" customFormat="1" ht="15.75" thickBot="1">
      <c r="B23" s="243" t="s">
        <v>11</v>
      </c>
      <c r="C23" s="244">
        <v>6</v>
      </c>
      <c r="D23" s="244">
        <v>33</v>
      </c>
      <c r="E23" s="245">
        <v>376</v>
      </c>
      <c r="F23" s="186">
        <f t="shared" si="1"/>
        <v>124.08</v>
      </c>
      <c r="G23" s="187" t="str">
        <f t="shared" si="1"/>
        <v/>
      </c>
      <c r="H23" s="193" t="str">
        <f t="shared" si="1"/>
        <v/>
      </c>
      <c r="I23" s="193" t="str">
        <f t="shared" si="1"/>
        <v/>
      </c>
      <c r="J23" s="187" t="str">
        <f t="shared" si="1"/>
        <v/>
      </c>
      <c r="K23" s="188" t="str">
        <f t="shared" si="1"/>
        <v/>
      </c>
      <c r="L23" s="205"/>
    </row>
    <row r="24" spans="2:12" s="191" customFormat="1">
      <c r="B24" s="264" t="s">
        <v>3</v>
      </c>
      <c r="C24" s="265"/>
      <c r="D24" s="265"/>
      <c r="E24" s="238" t="s">
        <v>4</v>
      </c>
      <c r="F24" s="200">
        <f>SUM(F7:F23)</f>
        <v>124.08</v>
      </c>
      <c r="G24" s="201">
        <f>SUM(G7:G23)</f>
        <v>0</v>
      </c>
      <c r="H24" s="201">
        <f>SUM(H7:H23)</f>
        <v>486.08000000000004</v>
      </c>
      <c r="I24" s="201">
        <f t="shared" ref="I24:J24" si="2">SUM(I7:I23)</f>
        <v>1976.38</v>
      </c>
      <c r="J24" s="201">
        <f t="shared" si="2"/>
        <v>150.68</v>
      </c>
      <c r="K24" s="202">
        <f>SUM(K7:K23)</f>
        <v>67.95</v>
      </c>
    </row>
    <row r="25" spans="2:12" s="191" customFormat="1" ht="15.75">
      <c r="B25" s="266" t="s">
        <v>5</v>
      </c>
      <c r="C25" s="267"/>
      <c r="D25" s="267"/>
      <c r="E25" s="194" t="s">
        <v>6</v>
      </c>
      <c r="F25" s="166">
        <f t="shared" ref="F25:K25" si="3">ROUND(F6^2*PI()/4*7.85/1000,3)</f>
        <v>0.222</v>
      </c>
      <c r="G25" s="74">
        <f t="shared" si="3"/>
        <v>0.39500000000000002</v>
      </c>
      <c r="H25" s="74">
        <f t="shared" si="3"/>
        <v>0.61699999999999999</v>
      </c>
      <c r="I25" s="74">
        <f t="shared" si="3"/>
        <v>0.88800000000000001</v>
      </c>
      <c r="J25" s="74">
        <f t="shared" si="3"/>
        <v>1.5780000000000001</v>
      </c>
      <c r="K25" s="75">
        <f t="shared" si="3"/>
        <v>2.4660000000000002</v>
      </c>
    </row>
    <row r="26" spans="2:12" s="191" customFormat="1" ht="16.5" thickBot="1">
      <c r="B26" s="268" t="s">
        <v>7</v>
      </c>
      <c r="C26" s="269"/>
      <c r="D26" s="269"/>
      <c r="E26" s="232" t="s">
        <v>6</v>
      </c>
      <c r="F26" s="167">
        <f t="shared" ref="F26:K26" si="4">F24*F25</f>
        <v>27.545760000000001</v>
      </c>
      <c r="G26" s="76">
        <f t="shared" si="4"/>
        <v>0</v>
      </c>
      <c r="H26" s="76">
        <f t="shared" si="4"/>
        <v>299.91136</v>
      </c>
      <c r="I26" s="76">
        <f t="shared" si="4"/>
        <v>1755.0254400000001</v>
      </c>
      <c r="J26" s="76">
        <f t="shared" si="4"/>
        <v>237.77304000000001</v>
      </c>
      <c r="K26" s="77">
        <f t="shared" si="4"/>
        <v>167.56470000000002</v>
      </c>
    </row>
    <row r="27" spans="2:12" s="191" customFormat="1" ht="18.75" thickBot="1">
      <c r="B27" s="205"/>
      <c r="C27" s="205"/>
      <c r="D27" s="205"/>
      <c r="E27" s="205"/>
      <c r="F27" s="270">
        <f>SUM(F26:K26)</f>
        <v>2487.8203000000003</v>
      </c>
      <c r="G27" s="271"/>
      <c r="H27" s="271"/>
      <c r="I27" s="271"/>
      <c r="J27" s="271"/>
      <c r="K27" s="272"/>
    </row>
    <row r="35" ht="41.25" customHeight="1"/>
  </sheetData>
  <mergeCells count="11">
    <mergeCell ref="B24:D24"/>
    <mergeCell ref="B25:D25"/>
    <mergeCell ref="B26:D26"/>
    <mergeCell ref="F27:K27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view="pageBreakPreview" zoomScale="99" zoomScaleNormal="100" zoomScaleSheetLayoutView="99" zoomScalePageLayoutView="130" workbookViewId="0">
      <selection activeCell="H3" sqref="H3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149</v>
      </c>
      <c r="E1" s="393" t="s">
        <v>162</v>
      </c>
      <c r="F1" s="215"/>
      <c r="J1" s="190"/>
    </row>
    <row r="2" spans="1:14" s="191" customFormat="1" ht="18">
      <c r="C2" s="216"/>
      <c r="D2" s="34" t="s">
        <v>150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550</v>
      </c>
      <c r="E7" s="241">
        <v>62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341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12</v>
      </c>
      <c r="D8" s="184">
        <v>207</v>
      </c>
      <c r="E8" s="240">
        <v>46</v>
      </c>
      <c r="F8" s="186" t="str">
        <f t="shared" ref="F8:K26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95.22</v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12</v>
      </c>
      <c r="D9" s="244">
        <v>473</v>
      </c>
      <c r="E9" s="245">
        <v>36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170.28</v>
      </c>
      <c r="J9" s="187" t="str">
        <f t="shared" si="1"/>
        <v/>
      </c>
      <c r="K9" s="188" t="str">
        <f t="shared" si="1"/>
        <v/>
      </c>
      <c r="L9" s="205"/>
    </row>
    <row r="10" spans="1:14" s="190" customFormat="1">
      <c r="B10" s="243">
        <v>4</v>
      </c>
      <c r="C10" s="244">
        <v>12</v>
      </c>
      <c r="D10" s="244">
        <v>423</v>
      </c>
      <c r="E10" s="245">
        <v>10</v>
      </c>
      <c r="F10" s="186" t="str">
        <f t="shared" si="1"/>
        <v/>
      </c>
      <c r="G10" s="187" t="str">
        <f t="shared" si="1"/>
        <v/>
      </c>
      <c r="H10" s="193" t="str">
        <f t="shared" si="1"/>
        <v/>
      </c>
      <c r="I10" s="193">
        <f t="shared" si="1"/>
        <v>42.3</v>
      </c>
      <c r="J10" s="187" t="str">
        <f t="shared" si="1"/>
        <v/>
      </c>
      <c r="K10" s="188" t="str">
        <f t="shared" si="1"/>
        <v/>
      </c>
      <c r="L10" s="205"/>
    </row>
    <row r="11" spans="1:14" s="191" customFormat="1">
      <c r="A11" s="190"/>
      <c r="B11" s="243">
        <v>5</v>
      </c>
      <c r="C11" s="244">
        <v>12</v>
      </c>
      <c r="D11" s="244">
        <v>378</v>
      </c>
      <c r="E11" s="245">
        <v>62</v>
      </c>
      <c r="F11" s="186" t="str">
        <f t="shared" si="1"/>
        <v/>
      </c>
      <c r="G11" s="187" t="str">
        <f t="shared" si="1"/>
        <v/>
      </c>
      <c r="H11" s="193" t="str">
        <f t="shared" si="1"/>
        <v/>
      </c>
      <c r="I11" s="193">
        <f t="shared" si="1"/>
        <v>234.36</v>
      </c>
      <c r="J11" s="187" t="str">
        <f t="shared" si="1"/>
        <v/>
      </c>
      <c r="K11" s="188" t="str">
        <f t="shared" si="1"/>
        <v/>
      </c>
    </row>
    <row r="12" spans="1:14" s="191" customFormat="1">
      <c r="A12" s="190"/>
      <c r="B12" s="243">
        <v>6</v>
      </c>
      <c r="C12" s="244">
        <v>12</v>
      </c>
      <c r="D12" s="244">
        <v>374</v>
      </c>
      <c r="E12" s="245">
        <v>4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>
        <f t="shared" si="1"/>
        <v>14.96</v>
      </c>
      <c r="J12" s="187" t="str">
        <f t="shared" si="1"/>
        <v/>
      </c>
      <c r="K12" s="188" t="str">
        <f t="shared" si="1"/>
        <v/>
      </c>
    </row>
    <row r="13" spans="1:14" s="191" customFormat="1">
      <c r="A13" s="190"/>
      <c r="B13" s="243">
        <v>7</v>
      </c>
      <c r="C13" s="244">
        <v>12</v>
      </c>
      <c r="D13" s="244">
        <v>430</v>
      </c>
      <c r="E13" s="245">
        <v>44</v>
      </c>
      <c r="F13" s="186" t="str">
        <f t="shared" si="1"/>
        <v/>
      </c>
      <c r="G13" s="187" t="str">
        <f t="shared" si="1"/>
        <v/>
      </c>
      <c r="H13" s="193" t="str">
        <f t="shared" si="1"/>
        <v/>
      </c>
      <c r="I13" s="193">
        <f t="shared" si="1"/>
        <v>189.2</v>
      </c>
      <c r="J13" s="187" t="str">
        <f t="shared" si="1"/>
        <v/>
      </c>
      <c r="K13" s="188" t="str">
        <f t="shared" si="1"/>
        <v/>
      </c>
    </row>
    <row r="14" spans="1:14" s="191" customFormat="1">
      <c r="A14" s="190"/>
      <c r="B14" s="243">
        <v>8</v>
      </c>
      <c r="C14" s="244">
        <v>12</v>
      </c>
      <c r="D14" s="244">
        <v>382</v>
      </c>
      <c r="E14" s="245">
        <v>42</v>
      </c>
      <c r="F14" s="186" t="str">
        <f t="shared" si="1"/>
        <v/>
      </c>
      <c r="G14" s="187" t="str">
        <f t="shared" si="1"/>
        <v/>
      </c>
      <c r="H14" s="193" t="str">
        <f t="shared" si="1"/>
        <v/>
      </c>
      <c r="I14" s="193">
        <f t="shared" si="1"/>
        <v>160.44</v>
      </c>
      <c r="J14" s="187" t="str">
        <f t="shared" si="1"/>
        <v/>
      </c>
      <c r="K14" s="188" t="str">
        <f t="shared" si="1"/>
        <v/>
      </c>
    </row>
    <row r="15" spans="1:14">
      <c r="A15" s="190"/>
      <c r="B15" s="243">
        <v>9</v>
      </c>
      <c r="C15" s="244">
        <v>12</v>
      </c>
      <c r="D15" s="244">
        <v>276</v>
      </c>
      <c r="E15" s="245">
        <v>21</v>
      </c>
      <c r="F15" s="186" t="str">
        <f t="shared" si="1"/>
        <v/>
      </c>
      <c r="G15" s="187" t="str">
        <f t="shared" si="1"/>
        <v/>
      </c>
      <c r="H15" s="193" t="str">
        <f t="shared" si="1"/>
        <v/>
      </c>
      <c r="I15" s="193">
        <f t="shared" si="1"/>
        <v>57.96</v>
      </c>
      <c r="J15" s="187" t="str">
        <f t="shared" si="1"/>
        <v/>
      </c>
      <c r="K15" s="188" t="str">
        <f t="shared" si="1"/>
        <v/>
      </c>
    </row>
    <row r="16" spans="1:14">
      <c r="A16" s="190"/>
      <c r="B16" s="243">
        <v>10</v>
      </c>
      <c r="C16" s="244">
        <v>12</v>
      </c>
      <c r="D16" s="244">
        <v>322</v>
      </c>
      <c r="E16" s="245">
        <v>24</v>
      </c>
      <c r="F16" s="186" t="str">
        <f t="shared" si="1"/>
        <v/>
      </c>
      <c r="G16" s="187" t="str">
        <f t="shared" si="1"/>
        <v/>
      </c>
      <c r="H16" s="193" t="str">
        <f t="shared" si="1"/>
        <v/>
      </c>
      <c r="I16" s="193">
        <f t="shared" si="1"/>
        <v>77.28</v>
      </c>
      <c r="J16" s="187" t="str">
        <f t="shared" si="1"/>
        <v/>
      </c>
      <c r="K16" s="188" t="str">
        <f t="shared" si="1"/>
        <v/>
      </c>
    </row>
    <row r="17" spans="1:11">
      <c r="A17" s="190"/>
      <c r="B17" s="243">
        <v>11</v>
      </c>
      <c r="C17" s="244">
        <v>12</v>
      </c>
      <c r="D17" s="244">
        <v>80</v>
      </c>
      <c r="E17" s="245">
        <v>32</v>
      </c>
      <c r="F17" s="186" t="str">
        <f t="shared" si="1"/>
        <v/>
      </c>
      <c r="G17" s="187" t="str">
        <f t="shared" si="1"/>
        <v/>
      </c>
      <c r="H17" s="193" t="str">
        <f t="shared" si="1"/>
        <v/>
      </c>
      <c r="I17" s="193">
        <f t="shared" si="1"/>
        <v>25.6</v>
      </c>
      <c r="J17" s="187" t="str">
        <f t="shared" si="1"/>
        <v/>
      </c>
      <c r="K17" s="188" t="str">
        <f t="shared" si="1"/>
        <v/>
      </c>
    </row>
    <row r="18" spans="1:11">
      <c r="A18" s="190"/>
      <c r="B18" s="243">
        <v>12</v>
      </c>
      <c r="C18" s="244">
        <v>12</v>
      </c>
      <c r="D18" s="244">
        <v>275</v>
      </c>
      <c r="E18" s="245">
        <v>8</v>
      </c>
      <c r="F18" s="186" t="str">
        <f t="shared" si="1"/>
        <v/>
      </c>
      <c r="G18" s="187" t="str">
        <f t="shared" si="1"/>
        <v/>
      </c>
      <c r="H18" s="193" t="str">
        <f t="shared" si="1"/>
        <v/>
      </c>
      <c r="I18" s="193">
        <f t="shared" si="1"/>
        <v>22</v>
      </c>
      <c r="J18" s="187" t="str">
        <f t="shared" si="1"/>
        <v/>
      </c>
      <c r="K18" s="188" t="str">
        <f t="shared" si="1"/>
        <v/>
      </c>
    </row>
    <row r="19" spans="1:11">
      <c r="A19" s="190"/>
      <c r="B19" s="243">
        <v>13</v>
      </c>
      <c r="C19" s="244">
        <v>16</v>
      </c>
      <c r="D19" s="244">
        <v>1036</v>
      </c>
      <c r="E19" s="245">
        <v>4</v>
      </c>
      <c r="F19" s="186" t="str">
        <f t="shared" si="1"/>
        <v/>
      </c>
      <c r="G19" s="187" t="str">
        <f t="shared" si="1"/>
        <v/>
      </c>
      <c r="H19" s="193" t="str">
        <f t="shared" si="1"/>
        <v/>
      </c>
      <c r="I19" s="193" t="str">
        <f t="shared" si="1"/>
        <v/>
      </c>
      <c r="J19" s="187">
        <f t="shared" si="1"/>
        <v>41.44</v>
      </c>
      <c r="K19" s="188" t="str">
        <f t="shared" si="1"/>
        <v/>
      </c>
    </row>
    <row r="20" spans="1:11">
      <c r="A20" s="190"/>
      <c r="B20" s="243">
        <v>14</v>
      </c>
      <c r="C20" s="244">
        <v>12</v>
      </c>
      <c r="D20" s="244">
        <v>200</v>
      </c>
      <c r="E20" s="245">
        <v>4</v>
      </c>
      <c r="F20" s="186" t="str">
        <f t="shared" si="1"/>
        <v/>
      </c>
      <c r="G20" s="187" t="str">
        <f t="shared" si="1"/>
        <v/>
      </c>
      <c r="H20" s="193" t="str">
        <f t="shared" si="1"/>
        <v/>
      </c>
      <c r="I20" s="193">
        <f t="shared" si="1"/>
        <v>8</v>
      </c>
      <c r="J20" s="187" t="str">
        <f t="shared" si="1"/>
        <v/>
      </c>
      <c r="K20" s="188" t="str">
        <f t="shared" si="1"/>
        <v/>
      </c>
    </row>
    <row r="21" spans="1:11">
      <c r="A21" s="190"/>
      <c r="B21" s="243">
        <v>15</v>
      </c>
      <c r="C21" s="244">
        <v>10</v>
      </c>
      <c r="D21" s="244">
        <v>1100</v>
      </c>
      <c r="E21" s="245">
        <v>30</v>
      </c>
      <c r="F21" s="186" t="str">
        <f t="shared" si="1"/>
        <v/>
      </c>
      <c r="G21" s="187" t="str">
        <f t="shared" si="1"/>
        <v/>
      </c>
      <c r="H21" s="193">
        <f t="shared" si="1"/>
        <v>330</v>
      </c>
      <c r="I21" s="193" t="str">
        <f t="shared" si="1"/>
        <v/>
      </c>
      <c r="J21" s="187" t="str">
        <f t="shared" si="1"/>
        <v/>
      </c>
      <c r="K21" s="188" t="str">
        <f t="shared" si="1"/>
        <v/>
      </c>
    </row>
    <row r="22" spans="1:11">
      <c r="A22" s="190"/>
      <c r="B22" s="243">
        <v>16</v>
      </c>
      <c r="C22" s="244">
        <v>10</v>
      </c>
      <c r="D22" s="244">
        <v>1104</v>
      </c>
      <c r="E22" s="245">
        <v>30</v>
      </c>
      <c r="F22" s="186" t="str">
        <f t="shared" si="1"/>
        <v/>
      </c>
      <c r="G22" s="187" t="str">
        <f t="shared" si="1"/>
        <v/>
      </c>
      <c r="H22" s="193">
        <f t="shared" si="1"/>
        <v>331.2</v>
      </c>
      <c r="I22" s="193" t="str">
        <f t="shared" si="1"/>
        <v/>
      </c>
      <c r="J22" s="187" t="str">
        <f t="shared" si="1"/>
        <v/>
      </c>
      <c r="K22" s="188" t="str">
        <f t="shared" si="1"/>
        <v/>
      </c>
    </row>
    <row r="23" spans="1:11">
      <c r="A23" s="190"/>
      <c r="B23" s="243">
        <v>17</v>
      </c>
      <c r="C23" s="244">
        <v>10</v>
      </c>
      <c r="D23" s="244">
        <v>575</v>
      </c>
      <c r="E23" s="245">
        <v>22</v>
      </c>
      <c r="F23" s="186" t="str">
        <f t="shared" si="1"/>
        <v/>
      </c>
      <c r="G23" s="187" t="str">
        <f t="shared" si="1"/>
        <v/>
      </c>
      <c r="H23" s="193">
        <f t="shared" si="1"/>
        <v>126.5</v>
      </c>
      <c r="I23" s="193" t="str">
        <f t="shared" si="1"/>
        <v/>
      </c>
      <c r="J23" s="187" t="str">
        <f t="shared" si="1"/>
        <v/>
      </c>
      <c r="K23" s="188" t="str">
        <f t="shared" si="1"/>
        <v/>
      </c>
    </row>
    <row r="24" spans="1:11">
      <c r="A24" s="190"/>
      <c r="B24" s="243">
        <v>18</v>
      </c>
      <c r="C24" s="244">
        <v>10</v>
      </c>
      <c r="D24" s="244">
        <v>420</v>
      </c>
      <c r="E24" s="245">
        <v>22</v>
      </c>
      <c r="F24" s="186" t="str">
        <f t="shared" si="1"/>
        <v/>
      </c>
      <c r="G24" s="187" t="str">
        <f t="shared" si="1"/>
        <v/>
      </c>
      <c r="H24" s="193">
        <f t="shared" si="1"/>
        <v>92.4</v>
      </c>
      <c r="I24" s="193" t="str">
        <f t="shared" si="1"/>
        <v/>
      </c>
      <c r="J24" s="187" t="str">
        <f t="shared" si="1"/>
        <v/>
      </c>
      <c r="K24" s="188" t="str">
        <f t="shared" si="1"/>
        <v/>
      </c>
    </row>
    <row r="25" spans="1:11">
      <c r="A25" s="190"/>
      <c r="B25" s="243">
        <v>19</v>
      </c>
      <c r="C25" s="244">
        <v>10</v>
      </c>
      <c r="D25" s="244">
        <v>385</v>
      </c>
      <c r="E25" s="245">
        <v>36</v>
      </c>
      <c r="F25" s="186" t="str">
        <f t="shared" si="1"/>
        <v/>
      </c>
      <c r="G25" s="187" t="str">
        <f t="shared" si="1"/>
        <v/>
      </c>
      <c r="H25" s="193">
        <f t="shared" si="1"/>
        <v>138.6</v>
      </c>
      <c r="I25" s="193" t="str">
        <f t="shared" si="1"/>
        <v/>
      </c>
      <c r="J25" s="187" t="str">
        <f t="shared" si="1"/>
        <v/>
      </c>
      <c r="K25" s="188" t="str">
        <f t="shared" si="1"/>
        <v/>
      </c>
    </row>
    <row r="26" spans="1:11">
      <c r="A26" s="190"/>
      <c r="B26" s="243">
        <v>20</v>
      </c>
      <c r="C26" s="244">
        <v>10</v>
      </c>
      <c r="D26" s="244">
        <v>380</v>
      </c>
      <c r="E26" s="245">
        <v>8</v>
      </c>
      <c r="F26" s="186" t="str">
        <f t="shared" si="1"/>
        <v/>
      </c>
      <c r="G26" s="187" t="str">
        <f t="shared" si="1"/>
        <v/>
      </c>
      <c r="H26" s="193">
        <f t="shared" si="1"/>
        <v>30.4</v>
      </c>
      <c r="I26" s="193" t="str">
        <f t="shared" si="1"/>
        <v/>
      </c>
      <c r="J26" s="187" t="str">
        <f t="shared" si="1"/>
        <v/>
      </c>
      <c r="K26" s="188" t="str">
        <f t="shared" si="1"/>
        <v/>
      </c>
    </row>
    <row r="27" spans="1:11" ht="13.9" customHeight="1">
      <c r="A27" s="190"/>
      <c r="B27" s="243" t="s">
        <v>65</v>
      </c>
      <c r="C27" s="244">
        <v>12</v>
      </c>
      <c r="D27" s="244">
        <v>119</v>
      </c>
      <c r="E27" s="245">
        <v>159</v>
      </c>
      <c r="F27" s="186" t="str">
        <f t="shared" ref="F27:K30" si="2">IF($C27=F$6,$D27*$E27/100,"")</f>
        <v/>
      </c>
      <c r="G27" s="187" t="str">
        <f t="shared" si="2"/>
        <v/>
      </c>
      <c r="H27" s="193" t="str">
        <f t="shared" si="2"/>
        <v/>
      </c>
      <c r="I27" s="193">
        <f t="shared" si="2"/>
        <v>189.21</v>
      </c>
      <c r="J27" s="187" t="str">
        <f t="shared" si="2"/>
        <v/>
      </c>
      <c r="K27" s="188" t="str">
        <f t="shared" si="2"/>
        <v/>
      </c>
    </row>
    <row r="28" spans="1:11" ht="13.9" customHeight="1">
      <c r="A28" s="190"/>
      <c r="B28" s="243" t="s">
        <v>66</v>
      </c>
      <c r="C28" s="244">
        <v>12</v>
      </c>
      <c r="D28" s="244">
        <v>114</v>
      </c>
      <c r="E28" s="245">
        <v>8</v>
      </c>
      <c r="F28" s="186" t="str">
        <f t="shared" si="2"/>
        <v/>
      </c>
      <c r="G28" s="187" t="str">
        <f t="shared" si="2"/>
        <v/>
      </c>
      <c r="H28" s="193" t="str">
        <f t="shared" si="2"/>
        <v/>
      </c>
      <c r="I28" s="193">
        <f t="shared" si="2"/>
        <v>9.1199999999999992</v>
      </c>
      <c r="J28" s="187" t="str">
        <f t="shared" si="2"/>
        <v/>
      </c>
      <c r="K28" s="188" t="str">
        <f t="shared" si="2"/>
        <v/>
      </c>
    </row>
    <row r="29" spans="1:11">
      <c r="A29" s="190"/>
      <c r="B29" s="243" t="s">
        <v>71</v>
      </c>
      <c r="C29" s="244">
        <v>12</v>
      </c>
      <c r="D29" s="244">
        <v>134</v>
      </c>
      <c r="E29" s="245">
        <v>154</v>
      </c>
      <c r="F29" s="186" t="str">
        <f t="shared" si="2"/>
        <v/>
      </c>
      <c r="G29" s="187" t="str">
        <f t="shared" si="2"/>
        <v/>
      </c>
      <c r="H29" s="193" t="str">
        <f t="shared" si="2"/>
        <v/>
      </c>
      <c r="I29" s="193">
        <f t="shared" si="2"/>
        <v>206.36</v>
      </c>
      <c r="J29" s="187" t="str">
        <f t="shared" si="2"/>
        <v/>
      </c>
      <c r="K29" s="188" t="str">
        <f t="shared" si="2"/>
        <v/>
      </c>
    </row>
    <row r="30" spans="1:11" ht="15.75" thickBot="1">
      <c r="A30" s="190"/>
      <c r="B30" s="243" t="s">
        <v>11</v>
      </c>
      <c r="C30" s="244">
        <v>6</v>
      </c>
      <c r="D30" s="244">
        <v>33</v>
      </c>
      <c r="E30" s="245">
        <v>382</v>
      </c>
      <c r="F30" s="186">
        <f t="shared" si="2"/>
        <v>126.06</v>
      </c>
      <c r="G30" s="187" t="str">
        <f t="shared" si="2"/>
        <v/>
      </c>
      <c r="H30" s="193" t="str">
        <f t="shared" si="2"/>
        <v/>
      </c>
      <c r="I30" s="193" t="str">
        <f t="shared" si="2"/>
        <v/>
      </c>
      <c r="J30" s="187" t="str">
        <f t="shared" si="2"/>
        <v/>
      </c>
      <c r="K30" s="188" t="str">
        <f t="shared" si="2"/>
        <v/>
      </c>
    </row>
    <row r="31" spans="1:11">
      <c r="A31" s="191"/>
      <c r="B31" s="264" t="s">
        <v>3</v>
      </c>
      <c r="C31" s="265"/>
      <c r="D31" s="265"/>
      <c r="E31" s="238" t="s">
        <v>4</v>
      </c>
      <c r="F31" s="200">
        <f t="shared" ref="F31:K31" si="3">SUM(F7:F30)</f>
        <v>126.06</v>
      </c>
      <c r="G31" s="201">
        <f t="shared" si="3"/>
        <v>0</v>
      </c>
      <c r="H31" s="201">
        <f t="shared" si="3"/>
        <v>1049.1000000000001</v>
      </c>
      <c r="I31" s="201">
        <f t="shared" si="3"/>
        <v>1843.29</v>
      </c>
      <c r="J31" s="201">
        <f t="shared" si="3"/>
        <v>41.44</v>
      </c>
      <c r="K31" s="202">
        <f t="shared" si="3"/>
        <v>0</v>
      </c>
    </row>
    <row r="32" spans="1:11" ht="16.899999999999999" customHeight="1">
      <c r="A32" s="191"/>
      <c r="B32" s="266" t="s">
        <v>5</v>
      </c>
      <c r="C32" s="267"/>
      <c r="D32" s="267"/>
      <c r="E32" s="194" t="s">
        <v>6</v>
      </c>
      <c r="F32" s="166">
        <f t="shared" ref="F32:K32" si="4">ROUND(F6^2*PI()/4*7.85/1000,3)</f>
        <v>0.222</v>
      </c>
      <c r="G32" s="74">
        <f t="shared" si="4"/>
        <v>0.39500000000000002</v>
      </c>
      <c r="H32" s="74">
        <f t="shared" si="4"/>
        <v>0.61699999999999999</v>
      </c>
      <c r="I32" s="74">
        <f t="shared" si="4"/>
        <v>0.88800000000000001</v>
      </c>
      <c r="J32" s="74">
        <f t="shared" si="4"/>
        <v>1.5780000000000001</v>
      </c>
      <c r="K32" s="75">
        <f t="shared" si="4"/>
        <v>2.4660000000000002</v>
      </c>
    </row>
    <row r="33" spans="1:11" ht="16.5" thickBot="1">
      <c r="A33" s="191"/>
      <c r="B33" s="268" t="s">
        <v>7</v>
      </c>
      <c r="C33" s="269"/>
      <c r="D33" s="269"/>
      <c r="E33" s="232" t="s">
        <v>6</v>
      </c>
      <c r="F33" s="167">
        <f t="shared" ref="F33:K33" si="5">F31*F32</f>
        <v>27.985320000000002</v>
      </c>
      <c r="G33" s="76">
        <f t="shared" si="5"/>
        <v>0</v>
      </c>
      <c r="H33" s="76">
        <f t="shared" si="5"/>
        <v>647.29470000000003</v>
      </c>
      <c r="I33" s="76">
        <f t="shared" si="5"/>
        <v>1636.8415199999999</v>
      </c>
      <c r="J33" s="76">
        <f t="shared" si="5"/>
        <v>65.392319999999998</v>
      </c>
      <c r="K33" s="77">
        <f t="shared" si="5"/>
        <v>0</v>
      </c>
    </row>
    <row r="34" spans="1:11" ht="18.75" thickBot="1">
      <c r="A34" s="191"/>
      <c r="B34" s="205"/>
      <c r="C34" s="205"/>
      <c r="D34" s="205"/>
      <c r="E34" s="205"/>
      <c r="F34" s="270">
        <f>SUM(F33:K33)</f>
        <v>2377.51386</v>
      </c>
      <c r="G34" s="271"/>
      <c r="H34" s="271"/>
      <c r="I34" s="271"/>
      <c r="J34" s="271"/>
      <c r="K34" s="272"/>
    </row>
  </sheetData>
  <mergeCells count="11">
    <mergeCell ref="B31:D31"/>
    <mergeCell ref="B32:D32"/>
    <mergeCell ref="B33:D33"/>
    <mergeCell ref="F34:K34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view="pageBreakPreview" zoomScale="99" zoomScaleNormal="100" zoomScaleSheetLayoutView="99" zoomScalePageLayoutView="130" workbookViewId="0">
      <selection activeCell="E3" sqref="E3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147</v>
      </c>
      <c r="E1" s="215"/>
      <c r="F1" s="215"/>
      <c r="J1" s="190"/>
    </row>
    <row r="2" spans="1:14" s="191" customFormat="1" ht="18">
      <c r="C2" s="216"/>
      <c r="D2" s="34" t="s">
        <v>148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550</v>
      </c>
      <c r="E7" s="241">
        <v>80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440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12</v>
      </c>
      <c r="D8" s="184">
        <v>430</v>
      </c>
      <c r="E8" s="240">
        <v>98</v>
      </c>
      <c r="F8" s="186" t="str">
        <f t="shared" ref="F8:K20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421.4</v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12</v>
      </c>
      <c r="D9" s="244">
        <v>358</v>
      </c>
      <c r="E9" s="245">
        <v>74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264.92</v>
      </c>
      <c r="J9" s="187" t="str">
        <f t="shared" si="1"/>
        <v/>
      </c>
      <c r="K9" s="188" t="str">
        <f t="shared" si="1"/>
        <v/>
      </c>
      <c r="L9" s="205"/>
    </row>
    <row r="10" spans="1:14" s="190" customFormat="1">
      <c r="B10" s="243">
        <v>4</v>
      </c>
      <c r="C10" s="244">
        <v>8</v>
      </c>
      <c r="D10" s="244">
        <v>1258</v>
      </c>
      <c r="E10" s="245">
        <v>92</v>
      </c>
      <c r="F10" s="186" t="str">
        <f t="shared" si="1"/>
        <v/>
      </c>
      <c r="G10" s="187">
        <f t="shared" si="1"/>
        <v>1157.3599999999999</v>
      </c>
      <c r="H10" s="193" t="str">
        <f t="shared" si="1"/>
        <v/>
      </c>
      <c r="I10" s="193" t="str">
        <f t="shared" si="1"/>
        <v/>
      </c>
      <c r="J10" s="187" t="str">
        <f t="shared" si="1"/>
        <v/>
      </c>
      <c r="K10" s="188" t="str">
        <f t="shared" si="1"/>
        <v/>
      </c>
      <c r="L10" s="205"/>
    </row>
    <row r="11" spans="1:14" s="191" customFormat="1">
      <c r="A11" s="190"/>
      <c r="B11" s="243">
        <v>5</v>
      </c>
      <c r="C11" s="244">
        <v>8</v>
      </c>
      <c r="D11" s="244">
        <v>540</v>
      </c>
      <c r="E11" s="245">
        <v>14</v>
      </c>
      <c r="F11" s="186" t="str">
        <f t="shared" si="1"/>
        <v/>
      </c>
      <c r="G11" s="187">
        <f t="shared" si="1"/>
        <v>75.599999999999994</v>
      </c>
      <c r="H11" s="193" t="str">
        <f t="shared" si="1"/>
        <v/>
      </c>
      <c r="I11" s="193" t="str">
        <f t="shared" si="1"/>
        <v/>
      </c>
      <c r="J11" s="187" t="str">
        <f t="shared" si="1"/>
        <v/>
      </c>
      <c r="K11" s="188" t="str">
        <f t="shared" si="1"/>
        <v/>
      </c>
    </row>
    <row r="12" spans="1:14" s="191" customFormat="1">
      <c r="A12" s="190"/>
      <c r="B12" s="243">
        <v>6</v>
      </c>
      <c r="C12" s="244">
        <v>12</v>
      </c>
      <c r="D12" s="244">
        <v>401</v>
      </c>
      <c r="E12" s="245">
        <f>42+35</f>
        <v>77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>
        <f t="shared" si="1"/>
        <v>308.77</v>
      </c>
      <c r="J12" s="187" t="str">
        <f t="shared" si="1"/>
        <v/>
      </c>
      <c r="K12" s="188" t="str">
        <f t="shared" si="1"/>
        <v/>
      </c>
    </row>
    <row r="13" spans="1:14" s="191" customFormat="1">
      <c r="A13" s="190"/>
      <c r="B13" s="243">
        <v>7</v>
      </c>
      <c r="C13" s="244">
        <v>12</v>
      </c>
      <c r="D13" s="244">
        <v>233</v>
      </c>
      <c r="E13" s="245">
        <v>20</v>
      </c>
      <c r="F13" s="186" t="str">
        <f t="shared" si="1"/>
        <v/>
      </c>
      <c r="G13" s="187" t="str">
        <f t="shared" si="1"/>
        <v/>
      </c>
      <c r="H13" s="193" t="str">
        <f t="shared" si="1"/>
        <v/>
      </c>
      <c r="I13" s="193">
        <f t="shared" si="1"/>
        <v>46.6</v>
      </c>
      <c r="J13" s="187" t="str">
        <f t="shared" si="1"/>
        <v/>
      </c>
      <c r="K13" s="188" t="str">
        <f t="shared" si="1"/>
        <v/>
      </c>
    </row>
    <row r="14" spans="1:14" s="191" customFormat="1">
      <c r="A14" s="190"/>
      <c r="B14" s="243">
        <v>8</v>
      </c>
      <c r="C14" s="244">
        <v>12</v>
      </c>
      <c r="D14" s="244">
        <v>329</v>
      </c>
      <c r="E14" s="245">
        <v>20</v>
      </c>
      <c r="F14" s="186" t="str">
        <f t="shared" si="1"/>
        <v/>
      </c>
      <c r="G14" s="187" t="str">
        <f t="shared" si="1"/>
        <v/>
      </c>
      <c r="H14" s="193" t="str">
        <f t="shared" si="1"/>
        <v/>
      </c>
      <c r="I14" s="193">
        <f t="shared" si="1"/>
        <v>65.8</v>
      </c>
      <c r="J14" s="187" t="str">
        <f t="shared" si="1"/>
        <v/>
      </c>
      <c r="K14" s="188" t="str">
        <f t="shared" si="1"/>
        <v/>
      </c>
    </row>
    <row r="15" spans="1:14">
      <c r="A15" s="190"/>
      <c r="B15" s="243">
        <v>9</v>
      </c>
      <c r="C15" s="244">
        <v>12</v>
      </c>
      <c r="D15" s="244">
        <v>211</v>
      </c>
      <c r="E15" s="245">
        <f>35+35</f>
        <v>70</v>
      </c>
      <c r="F15" s="186" t="str">
        <f t="shared" si="1"/>
        <v/>
      </c>
      <c r="G15" s="187" t="str">
        <f t="shared" si="1"/>
        <v/>
      </c>
      <c r="H15" s="193" t="str">
        <f t="shared" si="1"/>
        <v/>
      </c>
      <c r="I15" s="193">
        <f t="shared" si="1"/>
        <v>147.69999999999999</v>
      </c>
      <c r="J15" s="187" t="str">
        <f t="shared" si="1"/>
        <v/>
      </c>
      <c r="K15" s="188" t="str">
        <f t="shared" si="1"/>
        <v/>
      </c>
    </row>
    <row r="16" spans="1:14">
      <c r="A16" s="190"/>
      <c r="B16" s="243">
        <v>10</v>
      </c>
      <c r="C16" s="244">
        <v>12</v>
      </c>
      <c r="D16" s="244">
        <v>276</v>
      </c>
      <c r="E16" s="245">
        <v>72</v>
      </c>
      <c r="F16" s="186" t="str">
        <f t="shared" si="1"/>
        <v/>
      </c>
      <c r="G16" s="187" t="str">
        <f t="shared" si="1"/>
        <v/>
      </c>
      <c r="H16" s="193" t="str">
        <f t="shared" si="1"/>
        <v/>
      </c>
      <c r="I16" s="193">
        <f t="shared" si="1"/>
        <v>198.72</v>
      </c>
      <c r="J16" s="187" t="str">
        <f t="shared" si="1"/>
        <v/>
      </c>
      <c r="K16" s="188" t="str">
        <f t="shared" si="1"/>
        <v/>
      </c>
    </row>
    <row r="17" spans="1:11">
      <c r="A17" s="190"/>
      <c r="B17" s="243">
        <v>11</v>
      </c>
      <c r="C17" s="244">
        <v>12</v>
      </c>
      <c r="D17" s="244">
        <v>80</v>
      </c>
      <c r="E17" s="245">
        <v>288</v>
      </c>
      <c r="F17" s="186" t="str">
        <f t="shared" si="1"/>
        <v/>
      </c>
      <c r="G17" s="187" t="str">
        <f t="shared" si="1"/>
        <v/>
      </c>
      <c r="H17" s="193" t="str">
        <f t="shared" si="1"/>
        <v/>
      </c>
      <c r="I17" s="193">
        <f t="shared" si="1"/>
        <v>230.4</v>
      </c>
      <c r="J17" s="187" t="str">
        <f t="shared" si="1"/>
        <v/>
      </c>
      <c r="K17" s="188" t="str">
        <f t="shared" si="1"/>
        <v/>
      </c>
    </row>
    <row r="18" spans="1:11">
      <c r="A18" s="190"/>
      <c r="B18" s="243">
        <v>12</v>
      </c>
      <c r="C18" s="244">
        <v>12</v>
      </c>
      <c r="D18" s="244">
        <v>1160</v>
      </c>
      <c r="E18" s="245">
        <v>16</v>
      </c>
      <c r="F18" s="186" t="str">
        <f t="shared" si="1"/>
        <v/>
      </c>
      <c r="G18" s="187" t="str">
        <f t="shared" si="1"/>
        <v/>
      </c>
      <c r="H18" s="193" t="str">
        <f t="shared" si="1"/>
        <v/>
      </c>
      <c r="I18" s="193">
        <f t="shared" si="1"/>
        <v>185.6</v>
      </c>
      <c r="J18" s="187" t="str">
        <f t="shared" si="1"/>
        <v/>
      </c>
      <c r="K18" s="188" t="str">
        <f t="shared" si="1"/>
        <v/>
      </c>
    </row>
    <row r="19" spans="1:11">
      <c r="A19" s="190"/>
      <c r="B19" s="243">
        <v>13</v>
      </c>
      <c r="C19" s="244">
        <v>12</v>
      </c>
      <c r="D19" s="244">
        <v>360</v>
      </c>
      <c r="E19" s="245">
        <v>16</v>
      </c>
      <c r="F19" s="186" t="str">
        <f t="shared" si="1"/>
        <v/>
      </c>
      <c r="G19" s="187" t="str">
        <f t="shared" si="1"/>
        <v/>
      </c>
      <c r="H19" s="193" t="str">
        <f t="shared" si="1"/>
        <v/>
      </c>
      <c r="I19" s="193">
        <f t="shared" si="1"/>
        <v>57.6</v>
      </c>
      <c r="J19" s="187" t="str">
        <f t="shared" si="1"/>
        <v/>
      </c>
      <c r="K19" s="188" t="str">
        <f t="shared" si="1"/>
        <v/>
      </c>
    </row>
    <row r="20" spans="1:11">
      <c r="A20" s="190"/>
      <c r="B20" s="243">
        <v>14</v>
      </c>
      <c r="C20" s="244">
        <v>12</v>
      </c>
      <c r="D20" s="244">
        <v>260</v>
      </c>
      <c r="E20" s="245">
        <v>88</v>
      </c>
      <c r="F20" s="186" t="str">
        <f t="shared" si="1"/>
        <v/>
      </c>
      <c r="G20" s="187" t="str">
        <f t="shared" si="1"/>
        <v/>
      </c>
      <c r="H20" s="193" t="str">
        <f t="shared" si="1"/>
        <v/>
      </c>
      <c r="I20" s="193">
        <f t="shared" si="1"/>
        <v>228.8</v>
      </c>
      <c r="J20" s="187" t="str">
        <f t="shared" si="1"/>
        <v/>
      </c>
      <c r="K20" s="188" t="str">
        <f t="shared" si="1"/>
        <v/>
      </c>
    </row>
    <row r="21" spans="1:11" ht="15.6" customHeight="1">
      <c r="A21" s="190"/>
      <c r="B21" s="243" t="s">
        <v>30</v>
      </c>
      <c r="C21" s="244">
        <v>8</v>
      </c>
      <c r="D21" s="244">
        <v>267</v>
      </c>
      <c r="E21" s="245">
        <v>21</v>
      </c>
      <c r="F21" s="186" t="str">
        <f t="shared" ref="F21:K27" si="2">IF($C21=F$6,$D21*$E21/100,"")</f>
        <v/>
      </c>
      <c r="G21" s="187">
        <f t="shared" si="2"/>
        <v>56.07</v>
      </c>
      <c r="H21" s="193" t="str">
        <f t="shared" si="2"/>
        <v/>
      </c>
      <c r="I21" s="193" t="str">
        <f t="shared" si="2"/>
        <v/>
      </c>
      <c r="J21" s="187" t="str">
        <f t="shared" si="2"/>
        <v/>
      </c>
      <c r="K21" s="188" t="str">
        <f t="shared" si="2"/>
        <v/>
      </c>
    </row>
    <row r="22" spans="1:11" ht="15.6" customHeight="1">
      <c r="A22" s="190"/>
      <c r="B22" s="243" t="s">
        <v>91</v>
      </c>
      <c r="C22" s="244">
        <v>8</v>
      </c>
      <c r="D22" s="244">
        <v>164</v>
      </c>
      <c r="E22" s="245">
        <v>98</v>
      </c>
      <c r="F22" s="186" t="str">
        <f t="shared" si="2"/>
        <v/>
      </c>
      <c r="G22" s="187">
        <f t="shared" si="2"/>
        <v>160.72</v>
      </c>
      <c r="H22" s="193" t="str">
        <f t="shared" si="2"/>
        <v/>
      </c>
      <c r="I22" s="193" t="str">
        <f t="shared" si="2"/>
        <v/>
      </c>
      <c r="J22" s="187" t="str">
        <f t="shared" si="2"/>
        <v/>
      </c>
      <c r="K22" s="188" t="str">
        <f t="shared" si="2"/>
        <v/>
      </c>
    </row>
    <row r="23" spans="1:11" ht="15.6" customHeight="1">
      <c r="A23" s="190"/>
      <c r="B23" s="243" t="s">
        <v>103</v>
      </c>
      <c r="C23" s="244">
        <v>8</v>
      </c>
      <c r="D23" s="244">
        <v>226</v>
      </c>
      <c r="E23" s="245">
        <v>21</v>
      </c>
      <c r="F23" s="186" t="str">
        <f t="shared" si="2"/>
        <v/>
      </c>
      <c r="G23" s="187">
        <f t="shared" si="2"/>
        <v>47.46</v>
      </c>
      <c r="H23" s="193" t="str">
        <f t="shared" si="2"/>
        <v/>
      </c>
      <c r="I23" s="193" t="str">
        <f t="shared" si="2"/>
        <v/>
      </c>
      <c r="J23" s="187" t="str">
        <f t="shared" si="2"/>
        <v/>
      </c>
      <c r="K23" s="188" t="str">
        <f t="shared" si="2"/>
        <v/>
      </c>
    </row>
    <row r="24" spans="1:11" ht="13.9" customHeight="1">
      <c r="A24" s="190"/>
      <c r="B24" s="243" t="s">
        <v>65</v>
      </c>
      <c r="C24" s="244">
        <v>12</v>
      </c>
      <c r="D24" s="244">
        <v>119</v>
      </c>
      <c r="E24" s="245">
        <v>84</v>
      </c>
      <c r="F24" s="186" t="str">
        <f t="shared" si="2"/>
        <v/>
      </c>
      <c r="G24" s="187" t="str">
        <f t="shared" si="2"/>
        <v/>
      </c>
      <c r="H24" s="193" t="str">
        <f t="shared" si="2"/>
        <v/>
      </c>
      <c r="I24" s="193">
        <f t="shared" si="2"/>
        <v>99.96</v>
      </c>
      <c r="J24" s="187" t="str">
        <f t="shared" si="2"/>
        <v/>
      </c>
      <c r="K24" s="188" t="str">
        <f t="shared" si="2"/>
        <v/>
      </c>
    </row>
    <row r="25" spans="1:11" ht="13.9" customHeight="1">
      <c r="A25" s="190"/>
      <c r="B25" s="243" t="s">
        <v>66</v>
      </c>
      <c r="C25" s="244">
        <v>12</v>
      </c>
      <c r="D25" s="244">
        <v>114</v>
      </c>
      <c r="E25" s="245">
        <v>8</v>
      </c>
      <c r="F25" s="186" t="str">
        <f t="shared" si="2"/>
        <v/>
      </c>
      <c r="G25" s="187" t="str">
        <f t="shared" si="2"/>
        <v/>
      </c>
      <c r="H25" s="193" t="str">
        <f t="shared" si="2"/>
        <v/>
      </c>
      <c r="I25" s="193">
        <f t="shared" si="2"/>
        <v>9.1199999999999992</v>
      </c>
      <c r="J25" s="187" t="str">
        <f t="shared" si="2"/>
        <v/>
      </c>
      <c r="K25" s="188" t="str">
        <f t="shared" si="2"/>
        <v/>
      </c>
    </row>
    <row r="26" spans="1:11">
      <c r="A26" s="190"/>
      <c r="B26" s="243" t="s">
        <v>71</v>
      </c>
      <c r="C26" s="244">
        <v>12</v>
      </c>
      <c r="D26" s="244">
        <v>134</v>
      </c>
      <c r="E26" s="245">
        <v>164</v>
      </c>
      <c r="F26" s="186" t="str">
        <f t="shared" si="2"/>
        <v/>
      </c>
      <c r="G26" s="187" t="str">
        <f t="shared" si="2"/>
        <v/>
      </c>
      <c r="H26" s="193" t="str">
        <f t="shared" si="2"/>
        <v/>
      </c>
      <c r="I26" s="193">
        <f t="shared" si="2"/>
        <v>219.76</v>
      </c>
      <c r="J26" s="187" t="str">
        <f t="shared" si="2"/>
        <v/>
      </c>
      <c r="K26" s="188" t="str">
        <f t="shared" si="2"/>
        <v/>
      </c>
    </row>
    <row r="27" spans="1:11" ht="15.75" thickBot="1">
      <c r="A27" s="190"/>
      <c r="B27" s="243" t="s">
        <v>11</v>
      </c>
      <c r="C27" s="244">
        <v>6</v>
      </c>
      <c r="D27" s="244">
        <v>33</v>
      </c>
      <c r="E27" s="245">
        <v>540</v>
      </c>
      <c r="F27" s="186">
        <f t="shared" si="2"/>
        <v>178.2</v>
      </c>
      <c r="G27" s="187" t="str">
        <f t="shared" si="2"/>
        <v/>
      </c>
      <c r="H27" s="193" t="str">
        <f t="shared" si="2"/>
        <v/>
      </c>
      <c r="I27" s="193" t="str">
        <f t="shared" si="2"/>
        <v/>
      </c>
      <c r="J27" s="187" t="str">
        <f t="shared" si="2"/>
        <v/>
      </c>
      <c r="K27" s="188" t="str">
        <f t="shared" si="2"/>
        <v/>
      </c>
    </row>
    <row r="28" spans="1:11">
      <c r="A28" s="191"/>
      <c r="B28" s="264" t="s">
        <v>3</v>
      </c>
      <c r="C28" s="265"/>
      <c r="D28" s="265"/>
      <c r="E28" s="238" t="s">
        <v>4</v>
      </c>
      <c r="F28" s="200">
        <f t="shared" ref="F28:K28" si="3">SUM(F7:F27)</f>
        <v>178.2</v>
      </c>
      <c r="G28" s="201">
        <f t="shared" si="3"/>
        <v>1497.2099999999998</v>
      </c>
      <c r="H28" s="201">
        <f t="shared" si="3"/>
        <v>0</v>
      </c>
      <c r="I28" s="201">
        <f t="shared" si="3"/>
        <v>2925.1499999999996</v>
      </c>
      <c r="J28" s="201">
        <f t="shared" si="3"/>
        <v>0</v>
      </c>
      <c r="K28" s="202">
        <f t="shared" si="3"/>
        <v>0</v>
      </c>
    </row>
    <row r="29" spans="1:11" ht="16.899999999999999" customHeight="1">
      <c r="A29" s="191"/>
      <c r="B29" s="266" t="s">
        <v>5</v>
      </c>
      <c r="C29" s="267"/>
      <c r="D29" s="267"/>
      <c r="E29" s="194" t="s">
        <v>6</v>
      </c>
      <c r="F29" s="166">
        <f t="shared" ref="F29:K29" si="4">ROUND(F6^2*PI()/4*7.85/1000,3)</f>
        <v>0.222</v>
      </c>
      <c r="G29" s="74">
        <f t="shared" si="4"/>
        <v>0.39500000000000002</v>
      </c>
      <c r="H29" s="74">
        <f t="shared" si="4"/>
        <v>0.61699999999999999</v>
      </c>
      <c r="I29" s="74">
        <f t="shared" si="4"/>
        <v>0.88800000000000001</v>
      </c>
      <c r="J29" s="74">
        <f t="shared" si="4"/>
        <v>1.5780000000000001</v>
      </c>
      <c r="K29" s="75">
        <f t="shared" si="4"/>
        <v>2.4660000000000002</v>
      </c>
    </row>
    <row r="30" spans="1:11" ht="16.5" thickBot="1">
      <c r="A30" s="191"/>
      <c r="B30" s="268" t="s">
        <v>7</v>
      </c>
      <c r="C30" s="269"/>
      <c r="D30" s="269"/>
      <c r="E30" s="232" t="s">
        <v>6</v>
      </c>
      <c r="F30" s="167">
        <f t="shared" ref="F30:K30" si="5">F28*F29</f>
        <v>39.560400000000001</v>
      </c>
      <c r="G30" s="76">
        <f t="shared" si="5"/>
        <v>591.39794999999992</v>
      </c>
      <c r="H30" s="76">
        <f t="shared" si="5"/>
        <v>0</v>
      </c>
      <c r="I30" s="76">
        <f t="shared" si="5"/>
        <v>2597.5331999999999</v>
      </c>
      <c r="J30" s="76">
        <f t="shared" si="5"/>
        <v>0</v>
      </c>
      <c r="K30" s="77">
        <f t="shared" si="5"/>
        <v>0</v>
      </c>
    </row>
    <row r="31" spans="1:11" ht="18.75" thickBot="1">
      <c r="A31" s="191"/>
      <c r="B31" s="205"/>
      <c r="C31" s="205"/>
      <c r="D31" s="205"/>
      <c r="E31" s="205"/>
      <c r="F31" s="270">
        <f>SUM(F30:K30)</f>
        <v>3228.4915499999997</v>
      </c>
      <c r="G31" s="271"/>
      <c r="H31" s="271"/>
      <c r="I31" s="271"/>
      <c r="J31" s="271"/>
      <c r="K31" s="272"/>
    </row>
  </sheetData>
  <mergeCells count="11">
    <mergeCell ref="B28:D28"/>
    <mergeCell ref="B29:D29"/>
    <mergeCell ref="B30:D30"/>
    <mergeCell ref="F31:K31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view="pageBreakPreview" zoomScale="99" zoomScaleNormal="100" zoomScaleSheetLayoutView="99" zoomScalePageLayoutView="130" workbookViewId="0">
      <selection activeCell="F2" sqref="F2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145</v>
      </c>
      <c r="E1" s="215"/>
      <c r="F1" s="215"/>
      <c r="J1" s="190"/>
    </row>
    <row r="2" spans="1:14" s="191" customFormat="1" ht="18">
      <c r="C2" s="216"/>
      <c r="D2" s="34" t="s">
        <v>146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226</v>
      </c>
      <c r="E7" s="241">
        <v>164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370.64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10</v>
      </c>
      <c r="D8" s="184">
        <v>1200</v>
      </c>
      <c r="E8" s="240">
        <v>28</v>
      </c>
      <c r="F8" s="186" t="str">
        <f t="shared" ref="F8:K9" si="1">IF($C8=F$6,$D8*$E8/100,"")</f>
        <v/>
      </c>
      <c r="G8" s="187" t="str">
        <f t="shared" si="1"/>
        <v/>
      </c>
      <c r="H8" s="193">
        <f t="shared" si="1"/>
        <v>336</v>
      </c>
      <c r="I8" s="193" t="str">
        <f t="shared" si="1"/>
        <v/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10</v>
      </c>
      <c r="D9" s="244">
        <v>148</v>
      </c>
      <c r="E9" s="245">
        <v>14</v>
      </c>
      <c r="F9" s="186" t="str">
        <f t="shared" si="1"/>
        <v/>
      </c>
      <c r="G9" s="187" t="str">
        <f t="shared" si="1"/>
        <v/>
      </c>
      <c r="H9" s="193">
        <f t="shared" si="1"/>
        <v>20.72</v>
      </c>
      <c r="I9" s="193" t="str">
        <f t="shared" si="1"/>
        <v/>
      </c>
      <c r="J9" s="187" t="str">
        <f t="shared" si="1"/>
        <v/>
      </c>
      <c r="K9" s="188" t="str">
        <f t="shared" si="1"/>
        <v/>
      </c>
      <c r="L9" s="205"/>
    </row>
    <row r="10" spans="1:14" ht="13.9" customHeight="1">
      <c r="A10" s="190"/>
      <c r="B10" s="243" t="s">
        <v>65</v>
      </c>
      <c r="C10" s="244">
        <v>12</v>
      </c>
      <c r="D10" s="244">
        <v>119</v>
      </c>
      <c r="E10" s="245">
        <v>7</v>
      </c>
      <c r="F10" s="186" t="str">
        <f t="shared" ref="F10:K12" si="2">IF($C10=F$6,$D10*$E10/100,"")</f>
        <v/>
      </c>
      <c r="G10" s="187" t="str">
        <f t="shared" si="2"/>
        <v/>
      </c>
      <c r="H10" s="193" t="str">
        <f t="shared" si="2"/>
        <v/>
      </c>
      <c r="I10" s="193">
        <f t="shared" si="2"/>
        <v>8.33</v>
      </c>
      <c r="J10" s="187" t="str">
        <f t="shared" si="2"/>
        <v/>
      </c>
      <c r="K10" s="188" t="str">
        <f t="shared" si="2"/>
        <v/>
      </c>
    </row>
    <row r="11" spans="1:14">
      <c r="A11" s="190"/>
      <c r="B11" s="243" t="s">
        <v>71</v>
      </c>
      <c r="C11" s="244">
        <v>12</v>
      </c>
      <c r="D11" s="244">
        <v>134</v>
      </c>
      <c r="E11" s="245">
        <v>328</v>
      </c>
      <c r="F11" s="186" t="str">
        <f t="shared" si="2"/>
        <v/>
      </c>
      <c r="G11" s="187" t="str">
        <f t="shared" si="2"/>
        <v/>
      </c>
      <c r="H11" s="193" t="str">
        <f t="shared" si="2"/>
        <v/>
      </c>
      <c r="I11" s="193">
        <f t="shared" si="2"/>
        <v>439.52</v>
      </c>
      <c r="J11" s="187" t="str">
        <f t="shared" si="2"/>
        <v/>
      </c>
      <c r="K11" s="188" t="str">
        <f t="shared" si="2"/>
        <v/>
      </c>
    </row>
    <row r="12" spans="1:14" ht="15.75" thickBot="1">
      <c r="A12" s="190"/>
      <c r="B12" s="243" t="s">
        <v>11</v>
      </c>
      <c r="C12" s="244">
        <v>6</v>
      </c>
      <c r="D12" s="244">
        <v>33</v>
      </c>
      <c r="E12" s="245">
        <v>540</v>
      </c>
      <c r="F12" s="186">
        <f t="shared" si="2"/>
        <v>178.2</v>
      </c>
      <c r="G12" s="187" t="str">
        <f t="shared" si="2"/>
        <v/>
      </c>
      <c r="H12" s="193" t="str">
        <f t="shared" si="2"/>
        <v/>
      </c>
      <c r="I12" s="193" t="str">
        <f t="shared" si="2"/>
        <v/>
      </c>
      <c r="J12" s="187" t="str">
        <f t="shared" si="2"/>
        <v/>
      </c>
      <c r="K12" s="188" t="str">
        <f t="shared" si="2"/>
        <v/>
      </c>
    </row>
    <row r="13" spans="1:14">
      <c r="A13" s="191"/>
      <c r="B13" s="264" t="s">
        <v>3</v>
      </c>
      <c r="C13" s="265"/>
      <c r="D13" s="265"/>
      <c r="E13" s="238" t="s">
        <v>4</v>
      </c>
      <c r="F13" s="200">
        <f t="shared" ref="F13:K13" si="3">SUM(F7:F12)</f>
        <v>178.2</v>
      </c>
      <c r="G13" s="201">
        <f t="shared" si="3"/>
        <v>0</v>
      </c>
      <c r="H13" s="201">
        <f t="shared" si="3"/>
        <v>356.72</v>
      </c>
      <c r="I13" s="201">
        <f t="shared" si="3"/>
        <v>818.49</v>
      </c>
      <c r="J13" s="201">
        <f t="shared" si="3"/>
        <v>0</v>
      </c>
      <c r="K13" s="202">
        <f t="shared" si="3"/>
        <v>0</v>
      </c>
    </row>
    <row r="14" spans="1:14" ht="16.899999999999999" customHeight="1">
      <c r="A14" s="191"/>
      <c r="B14" s="266" t="s">
        <v>5</v>
      </c>
      <c r="C14" s="267"/>
      <c r="D14" s="267"/>
      <c r="E14" s="194" t="s">
        <v>6</v>
      </c>
      <c r="F14" s="166">
        <f t="shared" ref="F14:K14" si="4">ROUND(F6^2*PI()/4*7.85/1000,3)</f>
        <v>0.222</v>
      </c>
      <c r="G14" s="74">
        <f t="shared" si="4"/>
        <v>0.39500000000000002</v>
      </c>
      <c r="H14" s="74">
        <f t="shared" si="4"/>
        <v>0.61699999999999999</v>
      </c>
      <c r="I14" s="74">
        <f t="shared" si="4"/>
        <v>0.88800000000000001</v>
      </c>
      <c r="J14" s="74">
        <f t="shared" si="4"/>
        <v>1.5780000000000001</v>
      </c>
      <c r="K14" s="75">
        <f t="shared" si="4"/>
        <v>2.4660000000000002</v>
      </c>
    </row>
    <row r="15" spans="1:14" ht="16.5" thickBot="1">
      <c r="A15" s="191"/>
      <c r="B15" s="268" t="s">
        <v>7</v>
      </c>
      <c r="C15" s="269"/>
      <c r="D15" s="269"/>
      <c r="E15" s="232" t="s">
        <v>6</v>
      </c>
      <c r="F15" s="167">
        <f t="shared" ref="F15:K15" si="5">F13*F14</f>
        <v>39.560400000000001</v>
      </c>
      <c r="G15" s="76">
        <f t="shared" si="5"/>
        <v>0</v>
      </c>
      <c r="H15" s="76">
        <f t="shared" si="5"/>
        <v>220.09624000000002</v>
      </c>
      <c r="I15" s="76">
        <f t="shared" si="5"/>
        <v>726.81912</v>
      </c>
      <c r="J15" s="76">
        <f t="shared" si="5"/>
        <v>0</v>
      </c>
      <c r="K15" s="77">
        <f t="shared" si="5"/>
        <v>0</v>
      </c>
    </row>
    <row r="16" spans="1:14" ht="18.75" thickBot="1">
      <c r="A16" s="191"/>
      <c r="B16" s="205"/>
      <c r="C16" s="205"/>
      <c r="D16" s="205"/>
      <c r="E16" s="205"/>
      <c r="F16" s="270">
        <f>SUM(F15:K15)</f>
        <v>986.47576000000004</v>
      </c>
      <c r="G16" s="271"/>
      <c r="H16" s="271"/>
      <c r="I16" s="271"/>
      <c r="J16" s="271"/>
      <c r="K16" s="272"/>
    </row>
  </sheetData>
  <mergeCells count="11">
    <mergeCell ref="B13:D13"/>
    <mergeCell ref="B14:D14"/>
    <mergeCell ref="B15:D15"/>
    <mergeCell ref="F16:K16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="99" zoomScaleNormal="100" zoomScaleSheetLayoutView="99" zoomScalePageLayoutView="130" workbookViewId="0">
      <selection activeCell="G2" sqref="G2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143</v>
      </c>
      <c r="E1" s="215"/>
      <c r="F1" s="215"/>
      <c r="J1" s="190"/>
    </row>
    <row r="2" spans="1:14" s="191" customFormat="1" ht="18">
      <c r="C2" s="216"/>
      <c r="D2" s="34" t="s">
        <v>144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226</v>
      </c>
      <c r="E7" s="241">
        <v>79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178.54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10</v>
      </c>
      <c r="D8" s="184">
        <v>128</v>
      </c>
      <c r="E8" s="240">
        <f>4*2*7</f>
        <v>56</v>
      </c>
      <c r="F8" s="186" t="str">
        <f t="shared" ref="F8:K14" si="1">IF($C8=F$6,$D8*$E8/100,"")</f>
        <v/>
      </c>
      <c r="G8" s="187" t="str">
        <f t="shared" si="1"/>
        <v/>
      </c>
      <c r="H8" s="193">
        <f t="shared" si="1"/>
        <v>71.680000000000007</v>
      </c>
      <c r="I8" s="193" t="str">
        <f t="shared" si="1"/>
        <v/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10</v>
      </c>
      <c r="D9" s="244">
        <v>208</v>
      </c>
      <c r="E9" s="245">
        <v>14</v>
      </c>
      <c r="F9" s="186" t="str">
        <f t="shared" si="1"/>
        <v/>
      </c>
      <c r="G9" s="187" t="str">
        <f t="shared" si="1"/>
        <v/>
      </c>
      <c r="H9" s="193">
        <f t="shared" si="1"/>
        <v>29.12</v>
      </c>
      <c r="I9" s="193" t="str">
        <f t="shared" si="1"/>
        <v/>
      </c>
      <c r="J9" s="187" t="str">
        <f t="shared" si="1"/>
        <v/>
      </c>
      <c r="K9" s="188" t="str">
        <f t="shared" si="1"/>
        <v/>
      </c>
      <c r="L9" s="205"/>
    </row>
    <row r="10" spans="1:14" s="190" customFormat="1">
      <c r="B10" s="243">
        <v>4</v>
      </c>
      <c r="C10" s="244">
        <v>10</v>
      </c>
      <c r="D10" s="244">
        <v>205</v>
      </c>
      <c r="E10" s="245">
        <v>14</v>
      </c>
      <c r="F10" s="186" t="str">
        <f t="shared" si="1"/>
        <v/>
      </c>
      <c r="G10" s="187" t="str">
        <f t="shared" si="1"/>
        <v/>
      </c>
      <c r="H10" s="193">
        <f t="shared" si="1"/>
        <v>28.7</v>
      </c>
      <c r="I10" s="193" t="str">
        <f t="shared" si="1"/>
        <v/>
      </c>
      <c r="J10" s="187" t="str">
        <f t="shared" si="1"/>
        <v/>
      </c>
      <c r="K10" s="188" t="str">
        <f t="shared" si="1"/>
        <v/>
      </c>
      <c r="L10" s="205"/>
    </row>
    <row r="11" spans="1:14" s="190" customFormat="1">
      <c r="B11" s="243">
        <v>5</v>
      </c>
      <c r="C11" s="244">
        <v>10</v>
      </c>
      <c r="D11" s="244">
        <v>1196</v>
      </c>
      <c r="E11" s="245">
        <v>14</v>
      </c>
      <c r="F11" s="186" t="str">
        <f t="shared" si="1"/>
        <v/>
      </c>
      <c r="G11" s="187" t="str">
        <f t="shared" si="1"/>
        <v/>
      </c>
      <c r="H11" s="193">
        <f t="shared" si="1"/>
        <v>167.44</v>
      </c>
      <c r="I11" s="193" t="str">
        <f t="shared" si="1"/>
        <v/>
      </c>
      <c r="J11" s="187" t="str">
        <f t="shared" si="1"/>
        <v/>
      </c>
      <c r="K11" s="188" t="str">
        <f t="shared" si="1"/>
        <v/>
      </c>
      <c r="L11" s="205"/>
    </row>
    <row r="12" spans="1:14" ht="13.9" customHeight="1">
      <c r="A12" s="190"/>
      <c r="B12" s="243" t="s">
        <v>65</v>
      </c>
      <c r="C12" s="244">
        <v>12</v>
      </c>
      <c r="D12" s="244">
        <v>119</v>
      </c>
      <c r="E12" s="245">
        <v>98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>
        <f t="shared" si="1"/>
        <v>116.62</v>
      </c>
      <c r="J12" s="187" t="str">
        <f t="shared" si="1"/>
        <v/>
      </c>
      <c r="K12" s="188" t="str">
        <f t="shared" si="1"/>
        <v/>
      </c>
    </row>
    <row r="13" spans="1:14">
      <c r="A13" s="190"/>
      <c r="B13" s="243" t="s">
        <v>71</v>
      </c>
      <c r="C13" s="244">
        <v>12</v>
      </c>
      <c r="D13" s="244">
        <v>134</v>
      </c>
      <c r="E13" s="245">
        <f>79*2</f>
        <v>158</v>
      </c>
      <c r="F13" s="186" t="str">
        <f t="shared" si="1"/>
        <v/>
      </c>
      <c r="G13" s="187" t="str">
        <f t="shared" si="1"/>
        <v/>
      </c>
      <c r="H13" s="193" t="str">
        <f t="shared" si="1"/>
        <v/>
      </c>
      <c r="I13" s="193">
        <f t="shared" si="1"/>
        <v>211.72</v>
      </c>
      <c r="J13" s="187" t="str">
        <f t="shared" si="1"/>
        <v/>
      </c>
      <c r="K13" s="188" t="str">
        <f t="shared" si="1"/>
        <v/>
      </c>
    </row>
    <row r="14" spans="1:14" ht="15.75" thickBot="1">
      <c r="A14" s="190"/>
      <c r="B14" s="243" t="s">
        <v>11</v>
      </c>
      <c r="C14" s="244">
        <v>6</v>
      </c>
      <c r="D14" s="244">
        <v>33</v>
      </c>
      <c r="E14" s="245">
        <v>94</v>
      </c>
      <c r="F14" s="186">
        <f t="shared" si="1"/>
        <v>31.02</v>
      </c>
      <c r="G14" s="187" t="str">
        <f t="shared" si="1"/>
        <v/>
      </c>
      <c r="H14" s="193" t="str">
        <f t="shared" si="1"/>
        <v/>
      </c>
      <c r="I14" s="193" t="str">
        <f t="shared" si="1"/>
        <v/>
      </c>
      <c r="J14" s="187" t="str">
        <f t="shared" si="1"/>
        <v/>
      </c>
      <c r="K14" s="188" t="str">
        <f t="shared" si="1"/>
        <v/>
      </c>
    </row>
    <row r="15" spans="1:14">
      <c r="A15" s="191"/>
      <c r="B15" s="264" t="s">
        <v>3</v>
      </c>
      <c r="C15" s="265"/>
      <c r="D15" s="265"/>
      <c r="E15" s="238" t="s">
        <v>4</v>
      </c>
      <c r="F15" s="200">
        <f t="shared" ref="F15:K15" si="2">SUM(F7:F14)</f>
        <v>31.02</v>
      </c>
      <c r="G15" s="201">
        <f t="shared" si="2"/>
        <v>0</v>
      </c>
      <c r="H15" s="201">
        <f t="shared" si="2"/>
        <v>296.94</v>
      </c>
      <c r="I15" s="201">
        <f t="shared" si="2"/>
        <v>506.88</v>
      </c>
      <c r="J15" s="201">
        <f t="shared" si="2"/>
        <v>0</v>
      </c>
      <c r="K15" s="202">
        <f t="shared" si="2"/>
        <v>0</v>
      </c>
    </row>
    <row r="16" spans="1:14" ht="16.899999999999999" customHeight="1">
      <c r="A16" s="191"/>
      <c r="B16" s="266" t="s">
        <v>5</v>
      </c>
      <c r="C16" s="267"/>
      <c r="D16" s="267"/>
      <c r="E16" s="194" t="s">
        <v>6</v>
      </c>
      <c r="F16" s="166">
        <f t="shared" ref="F16:K16" si="3">ROUND(F6^2*PI()/4*7.85/1000,3)</f>
        <v>0.222</v>
      </c>
      <c r="G16" s="74">
        <f t="shared" si="3"/>
        <v>0.39500000000000002</v>
      </c>
      <c r="H16" s="74">
        <f t="shared" si="3"/>
        <v>0.61699999999999999</v>
      </c>
      <c r="I16" s="74">
        <f t="shared" si="3"/>
        <v>0.88800000000000001</v>
      </c>
      <c r="J16" s="74">
        <f t="shared" si="3"/>
        <v>1.5780000000000001</v>
      </c>
      <c r="K16" s="75">
        <f t="shared" si="3"/>
        <v>2.4660000000000002</v>
      </c>
    </row>
    <row r="17" spans="1:11" ht="16.5" thickBot="1">
      <c r="A17" s="191"/>
      <c r="B17" s="268" t="s">
        <v>7</v>
      </c>
      <c r="C17" s="269"/>
      <c r="D17" s="269"/>
      <c r="E17" s="232" t="s">
        <v>6</v>
      </c>
      <c r="F17" s="167">
        <f t="shared" ref="F17:K17" si="4">F15*F16</f>
        <v>6.8864400000000003</v>
      </c>
      <c r="G17" s="76">
        <f t="shared" si="4"/>
        <v>0</v>
      </c>
      <c r="H17" s="76">
        <f t="shared" si="4"/>
        <v>183.21197999999998</v>
      </c>
      <c r="I17" s="76">
        <f t="shared" si="4"/>
        <v>450.10944000000001</v>
      </c>
      <c r="J17" s="76">
        <f t="shared" si="4"/>
        <v>0</v>
      </c>
      <c r="K17" s="77">
        <f t="shared" si="4"/>
        <v>0</v>
      </c>
    </row>
    <row r="18" spans="1:11" ht="18.75" thickBot="1">
      <c r="A18" s="191"/>
      <c r="B18" s="205"/>
      <c r="C18" s="205"/>
      <c r="D18" s="205"/>
      <c r="E18" s="205"/>
      <c r="F18" s="270">
        <f>SUM(F17:K17)</f>
        <v>640.20785999999998</v>
      </c>
      <c r="G18" s="271"/>
      <c r="H18" s="271"/>
      <c r="I18" s="271"/>
      <c r="J18" s="271"/>
      <c r="K18" s="272"/>
    </row>
  </sheetData>
  <mergeCells count="11">
    <mergeCell ref="B15:D15"/>
    <mergeCell ref="B16:D16"/>
    <mergeCell ref="B17:D17"/>
    <mergeCell ref="F18:K18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="99" zoomScaleNormal="100" zoomScaleSheetLayoutView="99" zoomScalePageLayoutView="130" workbookViewId="0">
      <selection activeCell="B3" sqref="B3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2:14" s="191" customFormat="1" ht="18">
      <c r="B1" s="273" t="s">
        <v>16</v>
      </c>
      <c r="C1" s="273"/>
      <c r="D1" s="34" t="s">
        <v>141</v>
      </c>
      <c r="E1" s="215"/>
      <c r="F1" s="215"/>
      <c r="J1" s="190"/>
    </row>
    <row r="2" spans="2:14" s="191" customFormat="1" ht="18">
      <c r="C2" s="216"/>
      <c r="D2" s="34" t="s">
        <v>142</v>
      </c>
      <c r="E2" s="216"/>
      <c r="F2" s="215"/>
      <c r="J2" s="190"/>
    </row>
    <row r="3" spans="2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2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2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2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2:14" s="191" customFormat="1">
      <c r="B7" s="233">
        <v>1</v>
      </c>
      <c r="C7" s="234">
        <v>12</v>
      </c>
      <c r="D7" s="234">
        <v>923</v>
      </c>
      <c r="E7" s="241">
        <v>27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249.21</v>
      </c>
      <c r="J7" s="235" t="str">
        <f t="shared" si="0"/>
        <v/>
      </c>
      <c r="K7" s="237" t="str">
        <f t="shared" si="0"/>
        <v/>
      </c>
      <c r="L7" s="205"/>
    </row>
    <row r="8" spans="2:14" s="191" customFormat="1">
      <c r="B8" s="178" t="s">
        <v>131</v>
      </c>
      <c r="C8" s="184">
        <v>12</v>
      </c>
      <c r="D8" s="184">
        <v>848</v>
      </c>
      <c r="E8" s="240">
        <v>11</v>
      </c>
      <c r="F8" s="186" t="str">
        <f t="shared" ref="F8:K21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93.28</v>
      </c>
      <c r="J8" s="187" t="str">
        <f t="shared" si="1"/>
        <v/>
      </c>
      <c r="K8" s="188" t="str">
        <f t="shared" si="1"/>
        <v/>
      </c>
      <c r="L8" s="205"/>
    </row>
    <row r="9" spans="2:14" s="190" customFormat="1">
      <c r="B9" s="178">
        <v>2</v>
      </c>
      <c r="C9" s="184">
        <v>12</v>
      </c>
      <c r="D9" s="184">
        <v>358</v>
      </c>
      <c r="E9" s="240">
        <v>15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53.7</v>
      </c>
      <c r="J9" s="187" t="str">
        <f t="shared" si="1"/>
        <v/>
      </c>
      <c r="K9" s="188" t="str">
        <f t="shared" si="1"/>
        <v/>
      </c>
      <c r="L9" s="205"/>
    </row>
    <row r="10" spans="2:14" s="190" customFormat="1">
      <c r="B10" s="243">
        <v>3</v>
      </c>
      <c r="C10" s="244">
        <v>12</v>
      </c>
      <c r="D10" s="244">
        <v>276</v>
      </c>
      <c r="E10" s="245">
        <v>20</v>
      </c>
      <c r="F10" s="186" t="str">
        <f t="shared" si="1"/>
        <v/>
      </c>
      <c r="G10" s="187" t="str">
        <f t="shared" si="1"/>
        <v/>
      </c>
      <c r="H10" s="193" t="str">
        <f t="shared" si="1"/>
        <v/>
      </c>
      <c r="I10" s="193">
        <f t="shared" si="1"/>
        <v>55.2</v>
      </c>
      <c r="J10" s="187" t="str">
        <f t="shared" si="1"/>
        <v/>
      </c>
      <c r="K10" s="188" t="str">
        <f t="shared" si="1"/>
        <v/>
      </c>
      <c r="L10" s="205"/>
    </row>
    <row r="11" spans="2:14" s="190" customFormat="1">
      <c r="B11" s="243">
        <v>4</v>
      </c>
      <c r="C11" s="244">
        <v>10</v>
      </c>
      <c r="D11" s="244">
        <v>365</v>
      </c>
      <c r="E11" s="245">
        <v>10</v>
      </c>
      <c r="F11" s="186" t="str">
        <f t="shared" si="1"/>
        <v/>
      </c>
      <c r="G11" s="187" t="str">
        <f t="shared" si="1"/>
        <v/>
      </c>
      <c r="H11" s="193">
        <f t="shared" si="1"/>
        <v>36.5</v>
      </c>
      <c r="I11" s="193" t="str">
        <f t="shared" si="1"/>
        <v/>
      </c>
      <c r="J11" s="187" t="str">
        <f t="shared" si="1"/>
        <v/>
      </c>
      <c r="K11" s="188" t="str">
        <f t="shared" si="1"/>
        <v/>
      </c>
      <c r="L11" s="205"/>
    </row>
    <row r="12" spans="2:14" s="190" customFormat="1">
      <c r="B12" s="243">
        <v>5</v>
      </c>
      <c r="C12" s="244">
        <v>10</v>
      </c>
      <c r="D12" s="244">
        <v>360</v>
      </c>
      <c r="E12" s="245">
        <v>8</v>
      </c>
      <c r="F12" s="186" t="str">
        <f t="shared" si="1"/>
        <v/>
      </c>
      <c r="G12" s="187" t="str">
        <f t="shared" si="1"/>
        <v/>
      </c>
      <c r="H12" s="193">
        <f t="shared" si="1"/>
        <v>28.8</v>
      </c>
      <c r="I12" s="193" t="str">
        <f t="shared" si="1"/>
        <v/>
      </c>
      <c r="J12" s="187" t="str">
        <f t="shared" si="1"/>
        <v/>
      </c>
      <c r="K12" s="188" t="str">
        <f t="shared" si="1"/>
        <v/>
      </c>
      <c r="L12" s="205"/>
    </row>
    <row r="13" spans="2:14" s="190" customFormat="1">
      <c r="B13" s="243">
        <v>6</v>
      </c>
      <c r="C13" s="244">
        <v>16</v>
      </c>
      <c r="D13" s="244">
        <v>654</v>
      </c>
      <c r="E13" s="245">
        <v>8</v>
      </c>
      <c r="F13" s="186" t="str">
        <f t="shared" si="1"/>
        <v/>
      </c>
      <c r="G13" s="187" t="str">
        <f t="shared" si="1"/>
        <v/>
      </c>
      <c r="H13" s="193" t="str">
        <f t="shared" si="1"/>
        <v/>
      </c>
      <c r="I13" s="193" t="str">
        <f t="shared" si="1"/>
        <v/>
      </c>
      <c r="J13" s="187">
        <f t="shared" si="1"/>
        <v>52.32</v>
      </c>
      <c r="K13" s="188" t="str">
        <f t="shared" si="1"/>
        <v/>
      </c>
      <c r="L13" s="205"/>
    </row>
    <row r="14" spans="2:14" s="190" customFormat="1">
      <c r="B14" s="243">
        <v>7</v>
      </c>
      <c r="C14" s="244">
        <v>10</v>
      </c>
      <c r="D14" s="244">
        <v>559</v>
      </c>
      <c r="E14" s="245">
        <v>38</v>
      </c>
      <c r="F14" s="186" t="str">
        <f t="shared" si="1"/>
        <v/>
      </c>
      <c r="G14" s="187" t="str">
        <f t="shared" si="1"/>
        <v/>
      </c>
      <c r="H14" s="193">
        <f t="shared" si="1"/>
        <v>212.42</v>
      </c>
      <c r="I14" s="193" t="str">
        <f t="shared" si="1"/>
        <v/>
      </c>
      <c r="J14" s="187" t="str">
        <f t="shared" si="1"/>
        <v/>
      </c>
      <c r="K14" s="188" t="str">
        <f t="shared" si="1"/>
        <v/>
      </c>
      <c r="L14" s="205"/>
    </row>
    <row r="15" spans="2:14" s="190" customFormat="1">
      <c r="B15" s="243" t="s">
        <v>30</v>
      </c>
      <c r="C15" s="244">
        <v>10</v>
      </c>
      <c r="D15" s="244">
        <v>371</v>
      </c>
      <c r="E15" s="245">
        <v>15</v>
      </c>
      <c r="F15" s="186" t="str">
        <f t="shared" si="1"/>
        <v/>
      </c>
      <c r="G15" s="187" t="str">
        <f t="shared" si="1"/>
        <v/>
      </c>
      <c r="H15" s="193">
        <f t="shared" si="1"/>
        <v>55.65</v>
      </c>
      <c r="I15" s="193" t="str">
        <f t="shared" si="1"/>
        <v/>
      </c>
      <c r="J15" s="187" t="str">
        <f t="shared" si="1"/>
        <v/>
      </c>
      <c r="K15" s="188" t="str">
        <f t="shared" si="1"/>
        <v/>
      </c>
      <c r="L15" s="205"/>
    </row>
    <row r="16" spans="2:14" s="190" customFormat="1">
      <c r="B16" s="243" t="s">
        <v>91</v>
      </c>
      <c r="C16" s="244">
        <v>10</v>
      </c>
      <c r="D16" s="244">
        <v>225</v>
      </c>
      <c r="E16" s="245">
        <v>11</v>
      </c>
      <c r="F16" s="186" t="str">
        <f t="shared" si="1"/>
        <v/>
      </c>
      <c r="G16" s="187" t="str">
        <f t="shared" si="1"/>
        <v/>
      </c>
      <c r="H16" s="193">
        <f t="shared" si="1"/>
        <v>24.75</v>
      </c>
      <c r="I16" s="193" t="str">
        <f t="shared" si="1"/>
        <v/>
      </c>
      <c r="J16" s="187" t="str">
        <f t="shared" si="1"/>
        <v/>
      </c>
      <c r="K16" s="188" t="str">
        <f t="shared" si="1"/>
        <v/>
      </c>
      <c r="L16" s="205"/>
    </row>
    <row r="17" spans="1:11" ht="13.9" customHeight="1">
      <c r="A17" s="190"/>
      <c r="B17" s="243" t="s">
        <v>65</v>
      </c>
      <c r="C17" s="244">
        <v>12</v>
      </c>
      <c r="D17" s="244">
        <v>119</v>
      </c>
      <c r="E17" s="245">
        <v>98</v>
      </c>
      <c r="F17" s="186" t="str">
        <f t="shared" si="1"/>
        <v/>
      </c>
      <c r="G17" s="187" t="str">
        <f t="shared" si="1"/>
        <v/>
      </c>
      <c r="H17" s="193" t="str">
        <f t="shared" si="1"/>
        <v/>
      </c>
      <c r="I17" s="193">
        <f t="shared" si="1"/>
        <v>116.62</v>
      </c>
      <c r="J17" s="187" t="str">
        <f t="shared" si="1"/>
        <v/>
      </c>
      <c r="K17" s="188" t="str">
        <f t="shared" si="1"/>
        <v/>
      </c>
    </row>
    <row r="18" spans="1:11" ht="13.9" customHeight="1">
      <c r="A18" s="190"/>
      <c r="B18" s="243" t="s">
        <v>66</v>
      </c>
      <c r="C18" s="244">
        <v>12</v>
      </c>
      <c r="D18" s="244">
        <v>114</v>
      </c>
      <c r="E18" s="245">
        <v>8</v>
      </c>
      <c r="F18" s="186" t="str">
        <f t="shared" si="1"/>
        <v/>
      </c>
      <c r="G18" s="187" t="str">
        <f t="shared" si="1"/>
        <v/>
      </c>
      <c r="H18" s="193" t="str">
        <f t="shared" si="1"/>
        <v/>
      </c>
      <c r="I18" s="193">
        <f t="shared" si="1"/>
        <v>9.1199999999999992</v>
      </c>
      <c r="J18" s="187" t="str">
        <f t="shared" si="1"/>
        <v/>
      </c>
      <c r="K18" s="188" t="str">
        <f t="shared" si="1"/>
        <v/>
      </c>
    </row>
    <row r="19" spans="1:11" ht="13.9" customHeight="1">
      <c r="A19" s="190"/>
      <c r="B19" s="243" t="s">
        <v>67</v>
      </c>
      <c r="C19" s="244">
        <v>12</v>
      </c>
      <c r="D19" s="244">
        <v>117</v>
      </c>
      <c r="E19" s="245">
        <v>38</v>
      </c>
      <c r="F19" s="186" t="str">
        <f t="shared" si="1"/>
        <v/>
      </c>
      <c r="G19" s="187" t="str">
        <f t="shared" si="1"/>
        <v/>
      </c>
      <c r="H19" s="193" t="str">
        <f t="shared" si="1"/>
        <v/>
      </c>
      <c r="I19" s="193">
        <f t="shared" si="1"/>
        <v>44.46</v>
      </c>
      <c r="J19" s="187" t="str">
        <f t="shared" si="1"/>
        <v/>
      </c>
      <c r="K19" s="188" t="str">
        <f t="shared" si="1"/>
        <v/>
      </c>
    </row>
    <row r="20" spans="1:11">
      <c r="A20" s="190"/>
      <c r="B20" s="243" t="s">
        <v>71</v>
      </c>
      <c r="C20" s="244">
        <v>12</v>
      </c>
      <c r="D20" s="244">
        <v>134</v>
      </c>
      <c r="E20" s="245">
        <f>79*2</f>
        <v>158</v>
      </c>
      <c r="F20" s="186" t="str">
        <f t="shared" si="1"/>
        <v/>
      </c>
      <c r="G20" s="187" t="str">
        <f t="shared" si="1"/>
        <v/>
      </c>
      <c r="H20" s="193" t="str">
        <f t="shared" si="1"/>
        <v/>
      </c>
      <c r="I20" s="193">
        <f t="shared" si="1"/>
        <v>211.72</v>
      </c>
      <c r="J20" s="187" t="str">
        <f t="shared" si="1"/>
        <v/>
      </c>
      <c r="K20" s="188" t="str">
        <f t="shared" si="1"/>
        <v/>
      </c>
    </row>
    <row r="21" spans="1:11" ht="15.75" thickBot="1">
      <c r="A21" s="190"/>
      <c r="B21" s="243" t="s">
        <v>11</v>
      </c>
      <c r="C21" s="244">
        <v>6</v>
      </c>
      <c r="D21" s="244">
        <v>33</v>
      </c>
      <c r="E21" s="245">
        <v>94</v>
      </c>
      <c r="F21" s="186">
        <f t="shared" si="1"/>
        <v>31.02</v>
      </c>
      <c r="G21" s="187" t="str">
        <f t="shared" si="1"/>
        <v/>
      </c>
      <c r="H21" s="193" t="str">
        <f t="shared" si="1"/>
        <v/>
      </c>
      <c r="I21" s="193" t="str">
        <f t="shared" si="1"/>
        <v/>
      </c>
      <c r="J21" s="187" t="str">
        <f t="shared" si="1"/>
        <v/>
      </c>
      <c r="K21" s="188" t="str">
        <f t="shared" si="1"/>
        <v/>
      </c>
    </row>
    <row r="22" spans="1:11">
      <c r="A22" s="191"/>
      <c r="B22" s="264" t="s">
        <v>3</v>
      </c>
      <c r="C22" s="265"/>
      <c r="D22" s="265"/>
      <c r="E22" s="238" t="s">
        <v>4</v>
      </c>
      <c r="F22" s="200">
        <f t="shared" ref="F22:K22" si="2">SUM(F7:F21)</f>
        <v>31.02</v>
      </c>
      <c r="G22" s="201">
        <f t="shared" si="2"/>
        <v>0</v>
      </c>
      <c r="H22" s="201">
        <f t="shared" si="2"/>
        <v>358.11999999999995</v>
      </c>
      <c r="I22" s="201">
        <f t="shared" si="2"/>
        <v>833.31000000000006</v>
      </c>
      <c r="J22" s="201">
        <f t="shared" si="2"/>
        <v>52.32</v>
      </c>
      <c r="K22" s="202">
        <f t="shared" si="2"/>
        <v>0</v>
      </c>
    </row>
    <row r="23" spans="1:11" ht="16.899999999999999" customHeight="1">
      <c r="A23" s="191"/>
      <c r="B23" s="266" t="s">
        <v>5</v>
      </c>
      <c r="C23" s="267"/>
      <c r="D23" s="267"/>
      <c r="E23" s="194" t="s">
        <v>6</v>
      </c>
      <c r="F23" s="166">
        <f t="shared" ref="F23:K23" si="3">ROUND(F6^2*PI()/4*7.85/1000,3)</f>
        <v>0.222</v>
      </c>
      <c r="G23" s="74">
        <f t="shared" si="3"/>
        <v>0.39500000000000002</v>
      </c>
      <c r="H23" s="74">
        <f t="shared" si="3"/>
        <v>0.61699999999999999</v>
      </c>
      <c r="I23" s="74">
        <f t="shared" si="3"/>
        <v>0.88800000000000001</v>
      </c>
      <c r="J23" s="74">
        <f t="shared" si="3"/>
        <v>1.5780000000000001</v>
      </c>
      <c r="K23" s="75">
        <f t="shared" si="3"/>
        <v>2.4660000000000002</v>
      </c>
    </row>
    <row r="24" spans="1:11" ht="16.5" thickBot="1">
      <c r="A24" s="191"/>
      <c r="B24" s="268" t="s">
        <v>7</v>
      </c>
      <c r="C24" s="269"/>
      <c r="D24" s="269"/>
      <c r="E24" s="232" t="s">
        <v>6</v>
      </c>
      <c r="F24" s="167">
        <f t="shared" ref="F24:K24" si="4">F22*F23</f>
        <v>6.8864400000000003</v>
      </c>
      <c r="G24" s="76">
        <f t="shared" si="4"/>
        <v>0</v>
      </c>
      <c r="H24" s="76">
        <f t="shared" si="4"/>
        <v>220.96003999999996</v>
      </c>
      <c r="I24" s="76">
        <f t="shared" si="4"/>
        <v>739.97928000000002</v>
      </c>
      <c r="J24" s="76">
        <f t="shared" si="4"/>
        <v>82.560960000000009</v>
      </c>
      <c r="K24" s="77">
        <f t="shared" si="4"/>
        <v>0</v>
      </c>
    </row>
    <row r="25" spans="1:11" ht="18.75" thickBot="1">
      <c r="A25" s="191"/>
      <c r="B25" s="205"/>
      <c r="C25" s="205"/>
      <c r="D25" s="205"/>
      <c r="E25" s="205"/>
      <c r="F25" s="270">
        <f>SUM(F24:K24)</f>
        <v>1050.38672</v>
      </c>
      <c r="G25" s="271"/>
      <c r="H25" s="271"/>
      <c r="I25" s="271"/>
      <c r="J25" s="271"/>
      <c r="K25" s="272"/>
    </row>
  </sheetData>
  <mergeCells count="11">
    <mergeCell ref="B22:D22"/>
    <mergeCell ref="B23:D23"/>
    <mergeCell ref="B24:D24"/>
    <mergeCell ref="F25:K25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zoomScale="99" zoomScaleNormal="100" zoomScaleSheetLayoutView="99" zoomScalePageLayoutView="130" workbookViewId="0">
      <selection activeCell="C3" sqref="C3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2:14" s="191" customFormat="1" ht="18">
      <c r="B1" s="273" t="s">
        <v>16</v>
      </c>
      <c r="C1" s="273"/>
      <c r="D1" s="34" t="s">
        <v>139</v>
      </c>
      <c r="E1" s="215"/>
      <c r="F1" s="215"/>
      <c r="J1" s="190"/>
    </row>
    <row r="2" spans="2:14" s="191" customFormat="1" ht="18">
      <c r="C2" s="216"/>
      <c r="D2" s="34" t="s">
        <v>140</v>
      </c>
      <c r="E2" s="216"/>
      <c r="F2" s="215"/>
      <c r="J2" s="190"/>
    </row>
    <row r="3" spans="2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2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2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2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2:14" s="191" customFormat="1">
      <c r="B7" s="233">
        <v>1</v>
      </c>
      <c r="C7" s="234">
        <v>12</v>
      </c>
      <c r="D7" s="234">
        <v>550</v>
      </c>
      <c r="E7" s="241">
        <v>16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88</v>
      </c>
      <c r="J7" s="235" t="str">
        <f t="shared" si="0"/>
        <v/>
      </c>
      <c r="K7" s="237" t="str">
        <f t="shared" si="0"/>
        <v/>
      </c>
      <c r="L7" s="205"/>
    </row>
    <row r="8" spans="2:14" s="190" customFormat="1">
      <c r="B8" s="178">
        <v>2</v>
      </c>
      <c r="C8" s="184">
        <v>12</v>
      </c>
      <c r="D8" s="184">
        <v>923</v>
      </c>
      <c r="E8" s="240">
        <v>46</v>
      </c>
      <c r="F8" s="186" t="str">
        <f t="shared" ref="F8:K24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424.58</v>
      </c>
      <c r="J8" s="187" t="str">
        <f t="shared" si="1"/>
        <v/>
      </c>
      <c r="K8" s="188" t="str">
        <f t="shared" si="1"/>
        <v/>
      </c>
      <c r="L8" s="205"/>
    </row>
    <row r="9" spans="2:14" s="190" customFormat="1">
      <c r="B9" s="243">
        <v>3</v>
      </c>
      <c r="C9" s="244">
        <v>12</v>
      </c>
      <c r="D9" s="244">
        <v>873</v>
      </c>
      <c r="E9" s="245">
        <v>1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8.73</v>
      </c>
      <c r="J9" s="187" t="str">
        <f t="shared" si="1"/>
        <v/>
      </c>
      <c r="K9" s="188" t="str">
        <f t="shared" si="1"/>
        <v/>
      </c>
      <c r="L9" s="205"/>
    </row>
    <row r="10" spans="2:14" s="190" customFormat="1">
      <c r="B10" s="243">
        <v>4</v>
      </c>
      <c r="C10" s="244">
        <v>12</v>
      </c>
      <c r="D10" s="244">
        <v>358</v>
      </c>
      <c r="E10" s="245">
        <v>38</v>
      </c>
      <c r="F10" s="186" t="str">
        <f t="shared" si="1"/>
        <v/>
      </c>
      <c r="G10" s="187" t="str">
        <f t="shared" si="1"/>
        <v/>
      </c>
      <c r="H10" s="193" t="str">
        <f t="shared" si="1"/>
        <v/>
      </c>
      <c r="I10" s="193">
        <f t="shared" si="1"/>
        <v>136.04</v>
      </c>
      <c r="J10" s="187" t="str">
        <f t="shared" si="1"/>
        <v/>
      </c>
      <c r="K10" s="188" t="str">
        <f t="shared" si="1"/>
        <v/>
      </c>
      <c r="L10" s="205"/>
    </row>
    <row r="11" spans="2:14" s="190" customFormat="1">
      <c r="B11" s="243">
        <v>5</v>
      </c>
      <c r="C11" s="244">
        <v>12</v>
      </c>
      <c r="D11" s="244">
        <v>427</v>
      </c>
      <c r="E11" s="245">
        <v>16</v>
      </c>
      <c r="F11" s="186" t="str">
        <f t="shared" si="1"/>
        <v/>
      </c>
      <c r="G11" s="187" t="str">
        <f t="shared" si="1"/>
        <v/>
      </c>
      <c r="H11" s="193" t="str">
        <f t="shared" si="1"/>
        <v/>
      </c>
      <c r="I11" s="193">
        <f t="shared" si="1"/>
        <v>68.319999999999993</v>
      </c>
      <c r="J11" s="187" t="str">
        <f t="shared" si="1"/>
        <v/>
      </c>
      <c r="K11" s="188" t="str">
        <f t="shared" si="1"/>
        <v/>
      </c>
      <c r="L11" s="205"/>
    </row>
    <row r="12" spans="2:14" s="190" customFormat="1">
      <c r="B12" s="243">
        <v>6</v>
      </c>
      <c r="C12" s="244">
        <v>16</v>
      </c>
      <c r="D12" s="244">
        <v>627</v>
      </c>
      <c r="E12" s="245">
        <v>4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 t="str">
        <f t="shared" si="1"/>
        <v/>
      </c>
      <c r="J12" s="187">
        <f t="shared" si="1"/>
        <v>25.08</v>
      </c>
      <c r="K12" s="188" t="str">
        <f t="shared" si="1"/>
        <v/>
      </c>
      <c r="L12" s="205"/>
    </row>
    <row r="13" spans="2:14" s="190" customFormat="1">
      <c r="B13" s="243">
        <v>7</v>
      </c>
      <c r="C13" s="244">
        <v>10</v>
      </c>
      <c r="D13" s="244">
        <v>653</v>
      </c>
      <c r="E13" s="245">
        <v>38</v>
      </c>
      <c r="F13" s="186" t="str">
        <f t="shared" si="1"/>
        <v/>
      </c>
      <c r="G13" s="187" t="str">
        <f t="shared" si="1"/>
        <v/>
      </c>
      <c r="H13" s="193">
        <f t="shared" si="1"/>
        <v>248.14</v>
      </c>
      <c r="I13" s="193" t="str">
        <f t="shared" si="1"/>
        <v/>
      </c>
      <c r="J13" s="187" t="str">
        <f t="shared" si="1"/>
        <v/>
      </c>
      <c r="K13" s="188" t="str">
        <f t="shared" si="1"/>
        <v/>
      </c>
      <c r="L13" s="205"/>
    </row>
    <row r="14" spans="2:14" s="190" customFormat="1">
      <c r="B14" s="243">
        <v>8</v>
      </c>
      <c r="C14" s="244">
        <v>10</v>
      </c>
      <c r="D14" s="244">
        <v>459</v>
      </c>
      <c r="E14" s="245">
        <v>36</v>
      </c>
      <c r="F14" s="186" t="str">
        <f t="shared" si="1"/>
        <v/>
      </c>
      <c r="G14" s="187" t="str">
        <f t="shared" si="1"/>
        <v/>
      </c>
      <c r="H14" s="193">
        <f t="shared" si="1"/>
        <v>165.24</v>
      </c>
      <c r="I14" s="193" t="str">
        <f t="shared" si="1"/>
        <v/>
      </c>
      <c r="J14" s="187" t="str">
        <f t="shared" si="1"/>
        <v/>
      </c>
      <c r="K14" s="188" t="str">
        <f t="shared" si="1"/>
        <v/>
      </c>
      <c r="L14" s="205"/>
    </row>
    <row r="15" spans="2:14" s="190" customFormat="1">
      <c r="B15" s="243" t="s">
        <v>30</v>
      </c>
      <c r="C15" s="244">
        <v>8</v>
      </c>
      <c r="D15" s="244">
        <v>82</v>
      </c>
      <c r="E15" s="245">
        <v>12</v>
      </c>
      <c r="F15" s="186" t="str">
        <f t="shared" si="1"/>
        <v/>
      </c>
      <c r="G15" s="187">
        <f t="shared" si="1"/>
        <v>9.84</v>
      </c>
      <c r="H15" s="193" t="str">
        <f t="shared" si="1"/>
        <v/>
      </c>
      <c r="I15" s="193" t="str">
        <f t="shared" si="1"/>
        <v/>
      </c>
      <c r="J15" s="187" t="str">
        <f t="shared" si="1"/>
        <v/>
      </c>
      <c r="K15" s="188" t="str">
        <f t="shared" si="1"/>
        <v/>
      </c>
      <c r="L15" s="205"/>
    </row>
    <row r="16" spans="2:14" s="190" customFormat="1">
      <c r="B16" s="243" t="s">
        <v>91</v>
      </c>
      <c r="C16" s="244">
        <v>8</v>
      </c>
      <c r="D16" s="244">
        <v>88</v>
      </c>
      <c r="E16" s="245">
        <v>104</v>
      </c>
      <c r="F16" s="186" t="str">
        <f t="shared" si="1"/>
        <v/>
      </c>
      <c r="G16" s="187">
        <f t="shared" si="1"/>
        <v>91.52</v>
      </c>
      <c r="H16" s="193" t="str">
        <f t="shared" si="1"/>
        <v/>
      </c>
      <c r="I16" s="193" t="str">
        <f t="shared" si="1"/>
        <v/>
      </c>
      <c r="J16" s="187" t="str">
        <f t="shared" si="1"/>
        <v/>
      </c>
      <c r="K16" s="188" t="str">
        <f t="shared" si="1"/>
        <v/>
      </c>
      <c r="L16" s="205"/>
    </row>
    <row r="17" spans="1:12" s="190" customFormat="1">
      <c r="B17" s="243" t="s">
        <v>103</v>
      </c>
      <c r="C17" s="244">
        <v>8</v>
      </c>
      <c r="D17" s="244">
        <v>75</v>
      </c>
      <c r="E17" s="245">
        <v>104</v>
      </c>
      <c r="F17" s="186" t="str">
        <f t="shared" si="1"/>
        <v/>
      </c>
      <c r="G17" s="187">
        <f t="shared" si="1"/>
        <v>78</v>
      </c>
      <c r="H17" s="193" t="str">
        <f t="shared" si="1"/>
        <v/>
      </c>
      <c r="I17" s="193" t="str">
        <f t="shared" si="1"/>
        <v/>
      </c>
      <c r="J17" s="187" t="str">
        <f t="shared" si="1"/>
        <v/>
      </c>
      <c r="K17" s="188" t="str">
        <f t="shared" si="1"/>
        <v/>
      </c>
      <c r="L17" s="205"/>
    </row>
    <row r="18" spans="1:12" ht="13.9" customHeight="1">
      <c r="A18" s="190"/>
      <c r="B18" s="243" t="s">
        <v>65</v>
      </c>
      <c r="C18" s="244">
        <v>12</v>
      </c>
      <c r="D18" s="244">
        <v>119</v>
      </c>
      <c r="E18" s="245">
        <v>75</v>
      </c>
      <c r="F18" s="186" t="str">
        <f t="shared" si="1"/>
        <v/>
      </c>
      <c r="G18" s="187" t="str">
        <f t="shared" si="1"/>
        <v/>
      </c>
      <c r="H18" s="193" t="str">
        <f t="shared" si="1"/>
        <v/>
      </c>
      <c r="I18" s="193">
        <f t="shared" si="1"/>
        <v>89.25</v>
      </c>
      <c r="J18" s="187" t="str">
        <f t="shared" si="1"/>
        <v/>
      </c>
      <c r="K18" s="188" t="str">
        <f t="shared" si="1"/>
        <v/>
      </c>
    </row>
    <row r="19" spans="1:12" ht="13.9" customHeight="1">
      <c r="A19" s="190"/>
      <c r="B19" s="243" t="s">
        <v>66</v>
      </c>
      <c r="C19" s="244">
        <v>12</v>
      </c>
      <c r="D19" s="244">
        <v>117</v>
      </c>
      <c r="E19" s="245">
        <v>38</v>
      </c>
      <c r="F19" s="186" t="str">
        <f t="shared" si="1"/>
        <v/>
      </c>
      <c r="G19" s="187" t="str">
        <f t="shared" si="1"/>
        <v/>
      </c>
      <c r="H19" s="193" t="str">
        <f t="shared" si="1"/>
        <v/>
      </c>
      <c r="I19" s="193">
        <f t="shared" si="1"/>
        <v>44.46</v>
      </c>
      <c r="J19" s="187" t="str">
        <f t="shared" si="1"/>
        <v/>
      </c>
      <c r="K19" s="188" t="str">
        <f t="shared" si="1"/>
        <v/>
      </c>
    </row>
    <row r="20" spans="1:12">
      <c r="A20" s="190"/>
      <c r="B20" s="243" t="s">
        <v>71</v>
      </c>
      <c r="C20" s="244">
        <v>12</v>
      </c>
      <c r="D20" s="244">
        <v>134</v>
      </c>
      <c r="E20" s="245">
        <v>8</v>
      </c>
      <c r="F20" s="186" t="str">
        <f t="shared" si="1"/>
        <v/>
      </c>
      <c r="G20" s="187" t="str">
        <f t="shared" si="1"/>
        <v/>
      </c>
      <c r="H20" s="193" t="str">
        <f t="shared" si="1"/>
        <v/>
      </c>
      <c r="I20" s="193">
        <f t="shared" si="1"/>
        <v>10.72</v>
      </c>
      <c r="J20" s="187" t="str">
        <f t="shared" si="1"/>
        <v/>
      </c>
      <c r="K20" s="188" t="str">
        <f t="shared" si="1"/>
        <v/>
      </c>
    </row>
    <row r="21" spans="1:12">
      <c r="A21" s="190"/>
      <c r="B21" s="243" t="s">
        <v>83</v>
      </c>
      <c r="C21" s="244">
        <v>12</v>
      </c>
      <c r="D21" s="244">
        <v>159</v>
      </c>
      <c r="E21" s="245">
        <v>8</v>
      </c>
      <c r="F21" s="186" t="str">
        <f t="shared" si="1"/>
        <v/>
      </c>
      <c r="G21" s="187" t="str">
        <f t="shared" si="1"/>
        <v/>
      </c>
      <c r="H21" s="193" t="str">
        <f t="shared" si="1"/>
        <v/>
      </c>
      <c r="I21" s="193">
        <f t="shared" si="1"/>
        <v>12.72</v>
      </c>
      <c r="J21" s="187" t="str">
        <f t="shared" si="1"/>
        <v/>
      </c>
      <c r="K21" s="188" t="str">
        <f t="shared" si="1"/>
        <v/>
      </c>
    </row>
    <row r="22" spans="1:12">
      <c r="A22" s="190"/>
      <c r="B22" s="243" t="s">
        <v>92</v>
      </c>
      <c r="C22" s="244">
        <v>12</v>
      </c>
      <c r="D22" s="244">
        <v>100</v>
      </c>
      <c r="E22" s="245">
        <v>8</v>
      </c>
      <c r="F22" s="186" t="str">
        <f t="shared" si="1"/>
        <v/>
      </c>
      <c r="G22" s="187" t="str">
        <f t="shared" si="1"/>
        <v/>
      </c>
      <c r="H22" s="193" t="str">
        <f t="shared" si="1"/>
        <v/>
      </c>
      <c r="I22" s="193">
        <f t="shared" si="1"/>
        <v>8</v>
      </c>
      <c r="J22" s="187" t="str">
        <f t="shared" si="1"/>
        <v/>
      </c>
      <c r="K22" s="188" t="str">
        <f t="shared" si="1"/>
        <v/>
      </c>
    </row>
    <row r="23" spans="1:12">
      <c r="A23" s="190"/>
      <c r="B23" s="243" t="s">
        <v>132</v>
      </c>
      <c r="C23" s="244">
        <v>12</v>
      </c>
      <c r="D23" s="244">
        <v>150</v>
      </c>
      <c r="E23" s="245">
        <v>8</v>
      </c>
      <c r="F23" s="186" t="str">
        <f t="shared" si="1"/>
        <v/>
      </c>
      <c r="G23" s="187" t="str">
        <f t="shared" si="1"/>
        <v/>
      </c>
      <c r="H23" s="193" t="str">
        <f t="shared" si="1"/>
        <v/>
      </c>
      <c r="I23" s="193">
        <f t="shared" si="1"/>
        <v>12</v>
      </c>
      <c r="J23" s="187" t="str">
        <f t="shared" si="1"/>
        <v/>
      </c>
      <c r="K23" s="188" t="str">
        <f t="shared" si="1"/>
        <v/>
      </c>
    </row>
    <row r="24" spans="1:12" ht="15.75" thickBot="1">
      <c r="A24" s="190"/>
      <c r="B24" s="243" t="s">
        <v>11</v>
      </c>
      <c r="C24" s="244">
        <v>6</v>
      </c>
      <c r="D24" s="244">
        <v>33</v>
      </c>
      <c r="E24" s="245">
        <v>212</v>
      </c>
      <c r="F24" s="186">
        <f t="shared" si="1"/>
        <v>69.959999999999994</v>
      </c>
      <c r="G24" s="187" t="str">
        <f t="shared" si="1"/>
        <v/>
      </c>
      <c r="H24" s="193" t="str">
        <f t="shared" si="1"/>
        <v/>
      </c>
      <c r="I24" s="193" t="str">
        <f t="shared" si="1"/>
        <v/>
      </c>
      <c r="J24" s="187" t="str">
        <f t="shared" si="1"/>
        <v/>
      </c>
      <c r="K24" s="188" t="str">
        <f t="shared" si="1"/>
        <v/>
      </c>
    </row>
    <row r="25" spans="1:12">
      <c r="A25" s="191"/>
      <c r="B25" s="264" t="s">
        <v>3</v>
      </c>
      <c r="C25" s="265"/>
      <c r="D25" s="265"/>
      <c r="E25" s="238" t="s">
        <v>4</v>
      </c>
      <c r="F25" s="200">
        <f t="shared" ref="F25:K25" si="2">SUM(F7:F24)</f>
        <v>69.959999999999994</v>
      </c>
      <c r="G25" s="201">
        <f t="shared" si="2"/>
        <v>179.36</v>
      </c>
      <c r="H25" s="201">
        <f t="shared" si="2"/>
        <v>413.38</v>
      </c>
      <c r="I25" s="201">
        <f t="shared" si="2"/>
        <v>902.81999999999994</v>
      </c>
      <c r="J25" s="201">
        <f t="shared" si="2"/>
        <v>25.08</v>
      </c>
      <c r="K25" s="202">
        <f t="shared" si="2"/>
        <v>0</v>
      </c>
    </row>
    <row r="26" spans="1:12" ht="16.899999999999999" customHeight="1">
      <c r="A26" s="191"/>
      <c r="B26" s="266" t="s">
        <v>5</v>
      </c>
      <c r="C26" s="267"/>
      <c r="D26" s="267"/>
      <c r="E26" s="194" t="s">
        <v>6</v>
      </c>
      <c r="F26" s="166">
        <f t="shared" ref="F26:K26" si="3">ROUND(F6^2*PI()/4*7.85/1000,3)</f>
        <v>0.222</v>
      </c>
      <c r="G26" s="74">
        <f t="shared" si="3"/>
        <v>0.39500000000000002</v>
      </c>
      <c r="H26" s="74">
        <f t="shared" si="3"/>
        <v>0.61699999999999999</v>
      </c>
      <c r="I26" s="74">
        <f t="shared" si="3"/>
        <v>0.88800000000000001</v>
      </c>
      <c r="J26" s="74">
        <f t="shared" si="3"/>
        <v>1.5780000000000001</v>
      </c>
      <c r="K26" s="75">
        <f t="shared" si="3"/>
        <v>2.4660000000000002</v>
      </c>
    </row>
    <row r="27" spans="1:12" ht="16.5" thickBot="1">
      <c r="A27" s="191"/>
      <c r="B27" s="268" t="s">
        <v>7</v>
      </c>
      <c r="C27" s="269"/>
      <c r="D27" s="269"/>
      <c r="E27" s="232" t="s">
        <v>6</v>
      </c>
      <c r="F27" s="167">
        <f t="shared" ref="F27:K27" si="4">F25*F26</f>
        <v>15.53112</v>
      </c>
      <c r="G27" s="76">
        <f t="shared" si="4"/>
        <v>70.847200000000015</v>
      </c>
      <c r="H27" s="76">
        <f t="shared" si="4"/>
        <v>255.05545999999998</v>
      </c>
      <c r="I27" s="76">
        <f t="shared" si="4"/>
        <v>801.70416</v>
      </c>
      <c r="J27" s="76">
        <f t="shared" si="4"/>
        <v>39.576239999999999</v>
      </c>
      <c r="K27" s="77">
        <f t="shared" si="4"/>
        <v>0</v>
      </c>
    </row>
    <row r="28" spans="1:12" ht="18.75" thickBot="1">
      <c r="A28" s="191"/>
      <c r="B28" s="205"/>
      <c r="C28" s="205"/>
      <c r="D28" s="205"/>
      <c r="E28" s="205"/>
      <c r="F28" s="270">
        <f>SUM(F27:K27)</f>
        <v>1182.7141800000002</v>
      </c>
      <c r="G28" s="271"/>
      <c r="H28" s="271"/>
      <c r="I28" s="271"/>
      <c r="J28" s="271"/>
      <c r="K28" s="272"/>
    </row>
  </sheetData>
  <mergeCells count="11">
    <mergeCell ref="B25:D25"/>
    <mergeCell ref="B26:D26"/>
    <mergeCell ref="B27:D27"/>
    <mergeCell ref="F28:K28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="99" zoomScaleNormal="100" zoomScaleSheetLayoutView="99" zoomScalePageLayoutView="130" workbookViewId="0">
      <selection activeCell="D2" sqref="D2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138</v>
      </c>
      <c r="E1" s="215"/>
      <c r="F1" s="215"/>
      <c r="J1" s="190"/>
    </row>
    <row r="2" spans="1:14" s="191" customFormat="1" ht="18">
      <c r="C2" s="216"/>
      <c r="D2" s="34" t="s">
        <v>137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550</v>
      </c>
      <c r="E7" s="241">
        <v>86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473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12</v>
      </c>
      <c r="D8" s="184">
        <v>430</v>
      </c>
      <c r="E8" s="240">
        <v>66</v>
      </c>
      <c r="F8" s="186" t="str">
        <f t="shared" ref="F8:K14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283.8</v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12</v>
      </c>
      <c r="D9" s="244">
        <v>358</v>
      </c>
      <c r="E9" s="245">
        <v>66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236.28</v>
      </c>
      <c r="J9" s="187" t="str">
        <f t="shared" si="1"/>
        <v/>
      </c>
      <c r="K9" s="188" t="str">
        <f t="shared" si="1"/>
        <v/>
      </c>
      <c r="L9" s="205"/>
    </row>
    <row r="10" spans="1:14" s="190" customFormat="1">
      <c r="B10" s="243">
        <v>4</v>
      </c>
      <c r="C10" s="244">
        <v>12</v>
      </c>
      <c r="D10" s="244">
        <v>276</v>
      </c>
      <c r="E10" s="245">
        <v>33</v>
      </c>
      <c r="F10" s="186" t="str">
        <f t="shared" si="1"/>
        <v/>
      </c>
      <c r="G10" s="187" t="str">
        <f t="shared" si="1"/>
        <v/>
      </c>
      <c r="H10" s="193" t="str">
        <f t="shared" si="1"/>
        <v/>
      </c>
      <c r="I10" s="193">
        <f t="shared" si="1"/>
        <v>91.08</v>
      </c>
      <c r="J10" s="187" t="str">
        <f t="shared" si="1"/>
        <v/>
      </c>
      <c r="K10" s="188" t="str">
        <f t="shared" si="1"/>
        <v/>
      </c>
      <c r="L10" s="205"/>
    </row>
    <row r="11" spans="1:14" s="190" customFormat="1">
      <c r="B11" s="243">
        <v>5</v>
      </c>
      <c r="C11" s="244">
        <v>10</v>
      </c>
      <c r="D11" s="244">
        <v>623</v>
      </c>
      <c r="E11" s="245">
        <v>134</v>
      </c>
      <c r="F11" s="186" t="str">
        <f t="shared" si="1"/>
        <v/>
      </c>
      <c r="G11" s="187" t="str">
        <f t="shared" si="1"/>
        <v/>
      </c>
      <c r="H11" s="193">
        <f t="shared" si="1"/>
        <v>834.82</v>
      </c>
      <c r="I11" s="193" t="str">
        <f t="shared" si="1"/>
        <v/>
      </c>
      <c r="J11" s="187" t="str">
        <f t="shared" si="1"/>
        <v/>
      </c>
      <c r="K11" s="188" t="str">
        <f t="shared" si="1"/>
        <v/>
      </c>
      <c r="L11" s="205"/>
    </row>
    <row r="12" spans="1:14" ht="13.9" customHeight="1">
      <c r="A12" s="190"/>
      <c r="B12" s="243" t="s">
        <v>65</v>
      </c>
      <c r="C12" s="244">
        <v>12</v>
      </c>
      <c r="D12" s="244">
        <v>119</v>
      </c>
      <c r="E12" s="245">
        <v>134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>
        <f t="shared" si="1"/>
        <v>159.46</v>
      </c>
      <c r="J12" s="187" t="str">
        <f t="shared" si="1"/>
        <v/>
      </c>
      <c r="K12" s="188" t="str">
        <f t="shared" si="1"/>
        <v/>
      </c>
    </row>
    <row r="13" spans="1:14">
      <c r="A13" s="190"/>
      <c r="B13" s="243" t="s">
        <v>71</v>
      </c>
      <c r="C13" s="244">
        <v>12</v>
      </c>
      <c r="D13" s="244">
        <v>134</v>
      </c>
      <c r="E13" s="245">
        <v>86</v>
      </c>
      <c r="F13" s="186" t="str">
        <f t="shared" si="1"/>
        <v/>
      </c>
      <c r="G13" s="187" t="str">
        <f t="shared" si="1"/>
        <v/>
      </c>
      <c r="H13" s="193" t="str">
        <f t="shared" si="1"/>
        <v/>
      </c>
      <c r="I13" s="193">
        <f t="shared" si="1"/>
        <v>115.24</v>
      </c>
      <c r="J13" s="187" t="str">
        <f t="shared" si="1"/>
        <v/>
      </c>
      <c r="K13" s="188" t="str">
        <f t="shared" si="1"/>
        <v/>
      </c>
    </row>
    <row r="14" spans="1:14" ht="15.75" thickBot="1">
      <c r="A14" s="190"/>
      <c r="B14" s="243" t="s">
        <v>11</v>
      </c>
      <c r="C14" s="244">
        <v>6</v>
      </c>
      <c r="D14" s="244">
        <v>33</v>
      </c>
      <c r="E14" s="245">
        <v>328</v>
      </c>
      <c r="F14" s="186">
        <f t="shared" si="1"/>
        <v>108.24</v>
      </c>
      <c r="G14" s="187" t="str">
        <f t="shared" si="1"/>
        <v/>
      </c>
      <c r="H14" s="193" t="str">
        <f t="shared" si="1"/>
        <v/>
      </c>
      <c r="I14" s="193" t="str">
        <f t="shared" si="1"/>
        <v/>
      </c>
      <c r="J14" s="187" t="str">
        <f t="shared" si="1"/>
        <v/>
      </c>
      <c r="K14" s="188" t="str">
        <f t="shared" si="1"/>
        <v/>
      </c>
    </row>
    <row r="15" spans="1:14">
      <c r="A15" s="191"/>
      <c r="B15" s="264" t="s">
        <v>3</v>
      </c>
      <c r="C15" s="265"/>
      <c r="D15" s="265"/>
      <c r="E15" s="238" t="s">
        <v>4</v>
      </c>
      <c r="F15" s="200">
        <f t="shared" ref="F15:K15" si="2">SUM(F7:F14)</f>
        <v>108.24</v>
      </c>
      <c r="G15" s="201">
        <f t="shared" si="2"/>
        <v>0</v>
      </c>
      <c r="H15" s="201">
        <f t="shared" si="2"/>
        <v>834.82</v>
      </c>
      <c r="I15" s="201">
        <f t="shared" si="2"/>
        <v>1358.86</v>
      </c>
      <c r="J15" s="201">
        <f t="shared" si="2"/>
        <v>0</v>
      </c>
      <c r="K15" s="202">
        <f t="shared" si="2"/>
        <v>0</v>
      </c>
    </row>
    <row r="16" spans="1:14" ht="16.899999999999999" customHeight="1">
      <c r="A16" s="191"/>
      <c r="B16" s="266" t="s">
        <v>5</v>
      </c>
      <c r="C16" s="267"/>
      <c r="D16" s="267"/>
      <c r="E16" s="194" t="s">
        <v>6</v>
      </c>
      <c r="F16" s="166">
        <f t="shared" ref="F16:K16" si="3">ROUND(F6^2*PI()/4*7.85/1000,3)</f>
        <v>0.222</v>
      </c>
      <c r="G16" s="74">
        <f t="shared" si="3"/>
        <v>0.39500000000000002</v>
      </c>
      <c r="H16" s="74">
        <f t="shared" si="3"/>
        <v>0.61699999999999999</v>
      </c>
      <c r="I16" s="74">
        <f t="shared" si="3"/>
        <v>0.88800000000000001</v>
      </c>
      <c r="J16" s="74">
        <f t="shared" si="3"/>
        <v>1.5780000000000001</v>
      </c>
      <c r="K16" s="75">
        <f t="shared" si="3"/>
        <v>2.4660000000000002</v>
      </c>
    </row>
    <row r="17" spans="1:11" ht="16.5" thickBot="1">
      <c r="A17" s="191"/>
      <c r="B17" s="268" t="s">
        <v>7</v>
      </c>
      <c r="C17" s="269"/>
      <c r="D17" s="269"/>
      <c r="E17" s="232" t="s">
        <v>6</v>
      </c>
      <c r="F17" s="167">
        <f t="shared" ref="F17:K17" si="4">F15*F16</f>
        <v>24.02928</v>
      </c>
      <c r="G17" s="76">
        <f t="shared" si="4"/>
        <v>0</v>
      </c>
      <c r="H17" s="76">
        <f t="shared" si="4"/>
        <v>515.08393999999998</v>
      </c>
      <c r="I17" s="76">
        <f t="shared" si="4"/>
        <v>1206.66768</v>
      </c>
      <c r="J17" s="76">
        <f t="shared" si="4"/>
        <v>0</v>
      </c>
      <c r="K17" s="77">
        <f t="shared" si="4"/>
        <v>0</v>
      </c>
    </row>
    <row r="18" spans="1:11" ht="18.75" thickBot="1">
      <c r="A18" s="191"/>
      <c r="B18" s="205"/>
      <c r="C18" s="205"/>
      <c r="D18" s="205"/>
      <c r="E18" s="205"/>
      <c r="F18" s="270">
        <f>SUM(F17:K17)</f>
        <v>1745.7809</v>
      </c>
      <c r="G18" s="271"/>
      <c r="H18" s="271"/>
      <c r="I18" s="271"/>
      <c r="J18" s="271"/>
      <c r="K18" s="272"/>
    </row>
  </sheetData>
  <mergeCells count="11">
    <mergeCell ref="B15:D15"/>
    <mergeCell ref="B16:D16"/>
    <mergeCell ref="B17:D17"/>
    <mergeCell ref="F18:K18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="99" zoomScaleNormal="100" zoomScaleSheetLayoutView="99" zoomScalePageLayoutView="130" workbookViewId="0">
      <selection activeCell="F1" sqref="F1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135</v>
      </c>
      <c r="E1" s="215"/>
      <c r="F1" s="215"/>
      <c r="J1" s="190"/>
    </row>
    <row r="2" spans="1:14" s="191" customFormat="1" ht="18">
      <c r="C2" s="216"/>
      <c r="D2" s="34" t="s">
        <v>136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379</v>
      </c>
      <c r="E7" s="241">
        <v>24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90.96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10</v>
      </c>
      <c r="D8" s="184">
        <v>881</v>
      </c>
      <c r="E8" s="240">
        <v>22</v>
      </c>
      <c r="F8" s="186" t="str">
        <f>IF($C8=F$6,$D8*$E8/100,"")</f>
        <v/>
      </c>
      <c r="G8" s="187" t="str">
        <f t="shared" ref="F8:K11" si="1">IF($C8=G$6,$D8*$E8/100,"")</f>
        <v/>
      </c>
      <c r="H8" s="193">
        <f t="shared" si="1"/>
        <v>193.82</v>
      </c>
      <c r="I8" s="193" t="str">
        <f t="shared" si="1"/>
        <v/>
      </c>
      <c r="J8" s="187" t="str">
        <f t="shared" si="1"/>
        <v/>
      </c>
      <c r="K8" s="188" t="str">
        <f t="shared" si="1"/>
        <v/>
      </c>
      <c r="L8" s="205"/>
    </row>
    <row r="9" spans="1:14" ht="13.9" customHeight="1">
      <c r="A9" s="190"/>
      <c r="B9" s="243" t="s">
        <v>65</v>
      </c>
      <c r="C9" s="244">
        <v>12</v>
      </c>
      <c r="D9" s="244">
        <v>119</v>
      </c>
      <c r="E9" s="245">
        <v>22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26.18</v>
      </c>
      <c r="J9" s="187" t="str">
        <f t="shared" si="1"/>
        <v/>
      </c>
      <c r="K9" s="188" t="str">
        <f t="shared" si="1"/>
        <v/>
      </c>
    </row>
    <row r="10" spans="1:14">
      <c r="A10" s="190"/>
      <c r="B10" s="243" t="s">
        <v>71</v>
      </c>
      <c r="C10" s="244">
        <v>12</v>
      </c>
      <c r="D10" s="244">
        <v>101</v>
      </c>
      <c r="E10" s="245">
        <v>48</v>
      </c>
      <c r="F10" s="186" t="str">
        <f t="shared" si="1"/>
        <v/>
      </c>
      <c r="G10" s="187" t="str">
        <f t="shared" si="1"/>
        <v/>
      </c>
      <c r="H10" s="193" t="str">
        <f t="shared" si="1"/>
        <v/>
      </c>
      <c r="I10" s="193">
        <f t="shared" si="1"/>
        <v>48.48</v>
      </c>
      <c r="J10" s="187" t="str">
        <f t="shared" si="1"/>
        <v/>
      </c>
      <c r="K10" s="188" t="str">
        <f t="shared" si="1"/>
        <v/>
      </c>
    </row>
    <row r="11" spans="1:14" ht="15.75" thickBot="1">
      <c r="A11" s="190"/>
      <c r="B11" s="243" t="s">
        <v>11</v>
      </c>
      <c r="C11" s="244">
        <v>6</v>
      </c>
      <c r="D11" s="244">
        <v>33</v>
      </c>
      <c r="E11" s="245">
        <v>65</v>
      </c>
      <c r="F11" s="186">
        <f t="shared" si="1"/>
        <v>21.45</v>
      </c>
      <c r="G11" s="187" t="str">
        <f t="shared" si="1"/>
        <v/>
      </c>
      <c r="H11" s="193" t="str">
        <f t="shared" si="1"/>
        <v/>
      </c>
      <c r="I11" s="193" t="str">
        <f t="shared" si="1"/>
        <v/>
      </c>
      <c r="J11" s="187" t="str">
        <f t="shared" si="1"/>
        <v/>
      </c>
      <c r="K11" s="188" t="str">
        <f t="shared" si="1"/>
        <v/>
      </c>
    </row>
    <row r="12" spans="1:14">
      <c r="A12" s="191"/>
      <c r="B12" s="264" t="s">
        <v>3</v>
      </c>
      <c r="C12" s="265"/>
      <c r="D12" s="265"/>
      <c r="E12" s="238" t="s">
        <v>4</v>
      </c>
      <c r="F12" s="200">
        <f t="shared" ref="F12:K12" si="2">SUM(F7:F11)</f>
        <v>21.45</v>
      </c>
      <c r="G12" s="201">
        <f t="shared" si="2"/>
        <v>0</v>
      </c>
      <c r="H12" s="201">
        <f t="shared" si="2"/>
        <v>193.82</v>
      </c>
      <c r="I12" s="201">
        <f t="shared" si="2"/>
        <v>165.61999999999998</v>
      </c>
      <c r="J12" s="201">
        <f t="shared" si="2"/>
        <v>0</v>
      </c>
      <c r="K12" s="202">
        <f t="shared" si="2"/>
        <v>0</v>
      </c>
    </row>
    <row r="13" spans="1:14" ht="16.899999999999999" customHeight="1">
      <c r="A13" s="191"/>
      <c r="B13" s="266" t="s">
        <v>5</v>
      </c>
      <c r="C13" s="267"/>
      <c r="D13" s="267"/>
      <c r="E13" s="194" t="s">
        <v>6</v>
      </c>
      <c r="F13" s="166">
        <f t="shared" ref="F13:K13" si="3">ROUND(F6^2*PI()/4*7.85/1000,3)</f>
        <v>0.222</v>
      </c>
      <c r="G13" s="74">
        <f t="shared" si="3"/>
        <v>0.39500000000000002</v>
      </c>
      <c r="H13" s="74">
        <f t="shared" si="3"/>
        <v>0.61699999999999999</v>
      </c>
      <c r="I13" s="74">
        <f t="shared" si="3"/>
        <v>0.88800000000000001</v>
      </c>
      <c r="J13" s="74">
        <f t="shared" si="3"/>
        <v>1.5780000000000001</v>
      </c>
      <c r="K13" s="75">
        <f t="shared" si="3"/>
        <v>2.4660000000000002</v>
      </c>
    </row>
    <row r="14" spans="1:14" ht="16.5" thickBot="1">
      <c r="A14" s="191"/>
      <c r="B14" s="268" t="s">
        <v>7</v>
      </c>
      <c r="C14" s="269"/>
      <c r="D14" s="269"/>
      <c r="E14" s="232" t="s">
        <v>6</v>
      </c>
      <c r="F14" s="167">
        <f t="shared" ref="F14:K14" si="4">F12*F13</f>
        <v>4.7618999999999998</v>
      </c>
      <c r="G14" s="76">
        <f t="shared" si="4"/>
        <v>0</v>
      </c>
      <c r="H14" s="76">
        <f t="shared" si="4"/>
        <v>119.58694</v>
      </c>
      <c r="I14" s="76">
        <f t="shared" si="4"/>
        <v>147.07055999999997</v>
      </c>
      <c r="J14" s="76">
        <f t="shared" si="4"/>
        <v>0</v>
      </c>
      <c r="K14" s="77">
        <f t="shared" si="4"/>
        <v>0</v>
      </c>
    </row>
    <row r="15" spans="1:14" ht="18.75" thickBot="1">
      <c r="A15" s="191"/>
      <c r="B15" s="205"/>
      <c r="C15" s="205"/>
      <c r="D15" s="205"/>
      <c r="E15" s="205"/>
      <c r="F15" s="270">
        <f>SUM(F14:K14)</f>
        <v>271.4194</v>
      </c>
      <c r="G15" s="271"/>
      <c r="H15" s="271"/>
      <c r="I15" s="271"/>
      <c r="J15" s="271"/>
      <c r="K15" s="272"/>
    </row>
  </sheetData>
  <mergeCells count="11">
    <mergeCell ref="B12:D12"/>
    <mergeCell ref="B13:D13"/>
    <mergeCell ref="B14:D14"/>
    <mergeCell ref="F15:K15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view="pageBreakPreview" zoomScale="99" zoomScaleNormal="100" zoomScaleSheetLayoutView="99" zoomScalePageLayoutView="130" workbookViewId="0">
      <selection activeCell="F13" sqref="F13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133</v>
      </c>
      <c r="E1" s="215"/>
      <c r="F1" s="215"/>
      <c r="J1" s="190"/>
    </row>
    <row r="2" spans="1:14" s="191" customFormat="1" ht="18">
      <c r="C2" s="216"/>
      <c r="D2" s="34" t="s">
        <v>134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379</v>
      </c>
      <c r="E7" s="241">
        <v>111</v>
      </c>
      <c r="F7" s="242" t="str">
        <f>IF($C7=F$6,$D7*$E7/100,"")</f>
        <v/>
      </c>
      <c r="G7" s="235" t="str">
        <f t="shared" ref="G7:K11" si="0">IF($C7=G$6,$D7*$E7/100,"")</f>
        <v/>
      </c>
      <c r="H7" s="236" t="str">
        <f>IF($C7=H$6,$D7*$E7/100,"")</f>
        <v/>
      </c>
      <c r="I7" s="236">
        <f t="shared" si="0"/>
        <v>420.69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10</v>
      </c>
      <c r="D8" s="184">
        <v>845</v>
      </c>
      <c r="E8" s="240">
        <v>44</v>
      </c>
      <c r="F8" s="186" t="str">
        <f>IF($C8=F$6,$D8*$E8/100,"")</f>
        <v/>
      </c>
      <c r="G8" s="187" t="str">
        <f t="shared" si="0"/>
        <v/>
      </c>
      <c r="H8" s="193">
        <f t="shared" si="0"/>
        <v>371.8</v>
      </c>
      <c r="I8" s="193" t="str">
        <f t="shared" si="0"/>
        <v/>
      </c>
      <c r="J8" s="187" t="str">
        <f t="shared" si="0"/>
        <v/>
      </c>
      <c r="K8" s="188" t="str">
        <f t="shared" si="0"/>
        <v/>
      </c>
      <c r="L8" s="205"/>
    </row>
    <row r="9" spans="1:14" ht="13.9" customHeight="1">
      <c r="A9" s="190"/>
      <c r="B9" s="243" t="s">
        <v>65</v>
      </c>
      <c r="C9" s="244">
        <v>12</v>
      </c>
      <c r="D9" s="244">
        <v>119</v>
      </c>
      <c r="E9" s="245">
        <v>22</v>
      </c>
      <c r="F9" s="186" t="str">
        <f t="shared" ref="F9:F11" si="1">IF($C9=F$6,$D9*$E9/100,"")</f>
        <v/>
      </c>
      <c r="G9" s="187" t="str">
        <f t="shared" si="0"/>
        <v/>
      </c>
      <c r="H9" s="193" t="str">
        <f t="shared" si="0"/>
        <v/>
      </c>
      <c r="I9" s="193">
        <f t="shared" si="0"/>
        <v>26.18</v>
      </c>
      <c r="J9" s="187" t="str">
        <f t="shared" si="0"/>
        <v/>
      </c>
      <c r="K9" s="188" t="str">
        <f t="shared" si="0"/>
        <v/>
      </c>
    </row>
    <row r="10" spans="1:14">
      <c r="A10" s="190"/>
      <c r="B10" s="243" t="s">
        <v>71</v>
      </c>
      <c r="C10" s="244">
        <v>12</v>
      </c>
      <c r="D10" s="244">
        <v>101</v>
      </c>
      <c r="E10" s="245">
        <v>222</v>
      </c>
      <c r="F10" s="186" t="str">
        <f t="shared" si="1"/>
        <v/>
      </c>
      <c r="G10" s="187" t="str">
        <f t="shared" si="0"/>
        <v/>
      </c>
      <c r="H10" s="193" t="str">
        <f t="shared" si="0"/>
        <v/>
      </c>
      <c r="I10" s="193">
        <f t="shared" si="0"/>
        <v>224.22</v>
      </c>
      <c r="J10" s="187" t="str">
        <f t="shared" si="0"/>
        <v/>
      </c>
      <c r="K10" s="188" t="str">
        <f t="shared" si="0"/>
        <v/>
      </c>
    </row>
    <row r="11" spans="1:14" ht="15.75" thickBot="1">
      <c r="A11" s="190"/>
      <c r="B11" s="243" t="s">
        <v>11</v>
      </c>
      <c r="C11" s="244">
        <v>6</v>
      </c>
      <c r="D11" s="244">
        <v>33</v>
      </c>
      <c r="E11" s="245">
        <v>123</v>
      </c>
      <c r="F11" s="186">
        <f t="shared" si="1"/>
        <v>40.590000000000003</v>
      </c>
      <c r="G11" s="187" t="str">
        <f t="shared" si="0"/>
        <v/>
      </c>
      <c r="H11" s="193" t="str">
        <f t="shared" si="0"/>
        <v/>
      </c>
      <c r="I11" s="193" t="str">
        <f t="shared" si="0"/>
        <v/>
      </c>
      <c r="J11" s="187" t="str">
        <f t="shared" si="0"/>
        <v/>
      </c>
      <c r="K11" s="188" t="str">
        <f t="shared" si="0"/>
        <v/>
      </c>
    </row>
    <row r="12" spans="1:14">
      <c r="A12" s="191"/>
      <c r="B12" s="264" t="s">
        <v>3</v>
      </c>
      <c r="C12" s="265"/>
      <c r="D12" s="265"/>
      <c r="E12" s="238" t="s">
        <v>4</v>
      </c>
      <c r="F12" s="200">
        <f t="shared" ref="F12:K12" si="2">SUM(F7:F11)</f>
        <v>40.590000000000003</v>
      </c>
      <c r="G12" s="201">
        <f t="shared" si="2"/>
        <v>0</v>
      </c>
      <c r="H12" s="201">
        <f t="shared" si="2"/>
        <v>371.8</v>
      </c>
      <c r="I12" s="201">
        <f t="shared" si="2"/>
        <v>671.09</v>
      </c>
      <c r="J12" s="201">
        <f t="shared" si="2"/>
        <v>0</v>
      </c>
      <c r="K12" s="202">
        <f t="shared" si="2"/>
        <v>0</v>
      </c>
    </row>
    <row r="13" spans="1:14" ht="16.899999999999999" customHeight="1">
      <c r="A13" s="191"/>
      <c r="B13" s="266" t="s">
        <v>5</v>
      </c>
      <c r="C13" s="267"/>
      <c r="D13" s="267"/>
      <c r="E13" s="194" t="s">
        <v>6</v>
      </c>
      <c r="F13" s="166">
        <f t="shared" ref="F13:K13" si="3">ROUND(F6^2*PI()/4*7.85/1000,3)</f>
        <v>0.222</v>
      </c>
      <c r="G13" s="74">
        <f t="shared" si="3"/>
        <v>0.39500000000000002</v>
      </c>
      <c r="H13" s="74">
        <f t="shared" si="3"/>
        <v>0.61699999999999999</v>
      </c>
      <c r="I13" s="74">
        <f t="shared" si="3"/>
        <v>0.88800000000000001</v>
      </c>
      <c r="J13" s="74">
        <f t="shared" si="3"/>
        <v>1.5780000000000001</v>
      </c>
      <c r="K13" s="75">
        <f t="shared" si="3"/>
        <v>2.4660000000000002</v>
      </c>
    </row>
    <row r="14" spans="1:14" ht="16.5" thickBot="1">
      <c r="A14" s="191"/>
      <c r="B14" s="268" t="s">
        <v>7</v>
      </c>
      <c r="C14" s="269"/>
      <c r="D14" s="269"/>
      <c r="E14" s="232" t="s">
        <v>6</v>
      </c>
      <c r="F14" s="167">
        <f t="shared" ref="F14:K14" si="4">F12*F13</f>
        <v>9.01098</v>
      </c>
      <c r="G14" s="76">
        <f t="shared" si="4"/>
        <v>0</v>
      </c>
      <c r="H14" s="76">
        <f t="shared" si="4"/>
        <v>229.4006</v>
      </c>
      <c r="I14" s="76">
        <f t="shared" si="4"/>
        <v>595.92792000000009</v>
      </c>
      <c r="J14" s="76">
        <f t="shared" si="4"/>
        <v>0</v>
      </c>
      <c r="K14" s="77">
        <f t="shared" si="4"/>
        <v>0</v>
      </c>
    </row>
    <row r="15" spans="1:14" ht="18.75" thickBot="1">
      <c r="A15" s="191"/>
      <c r="B15" s="205"/>
      <c r="C15" s="205"/>
      <c r="D15" s="205"/>
      <c r="E15" s="205"/>
      <c r="F15" s="270">
        <f>SUM(F14:K14)</f>
        <v>834.33950000000004</v>
      </c>
      <c r="G15" s="271"/>
      <c r="H15" s="271"/>
      <c r="I15" s="271"/>
      <c r="J15" s="271"/>
      <c r="K15" s="272"/>
    </row>
  </sheetData>
  <mergeCells count="11">
    <mergeCell ref="B12:D12"/>
    <mergeCell ref="B13:D13"/>
    <mergeCell ref="B14:D14"/>
    <mergeCell ref="F15:K15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="99" zoomScaleNormal="100" zoomScaleSheetLayoutView="99" zoomScalePageLayoutView="130" workbookViewId="0"/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2:14" s="191" customFormat="1" ht="18">
      <c r="B1" s="273" t="s">
        <v>16</v>
      </c>
      <c r="C1" s="273"/>
      <c r="D1" s="34" t="s">
        <v>154</v>
      </c>
      <c r="E1" s="215"/>
      <c r="F1" s="215"/>
      <c r="J1" s="190"/>
    </row>
    <row r="2" spans="2:14" s="191" customFormat="1" ht="18">
      <c r="C2" s="216"/>
      <c r="D2" s="34" t="s">
        <v>158</v>
      </c>
      <c r="E2" s="216"/>
      <c r="F2" s="215"/>
      <c r="J2" s="190"/>
    </row>
    <row r="3" spans="2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2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2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2:14" s="191" customFormat="1" ht="15.75" thickBot="1">
      <c r="B6" s="276"/>
      <c r="C6" s="279"/>
      <c r="D6" s="282"/>
      <c r="E6" s="285"/>
      <c r="F6" s="229">
        <v>8</v>
      </c>
      <c r="G6" s="230">
        <v>10</v>
      </c>
      <c r="H6" s="230">
        <v>14</v>
      </c>
      <c r="I6" s="230">
        <v>16</v>
      </c>
      <c r="J6" s="239">
        <v>20</v>
      </c>
      <c r="K6" s="231">
        <v>25</v>
      </c>
      <c r="L6" s="205"/>
    </row>
    <row r="7" spans="2:14" s="191" customFormat="1">
      <c r="B7" s="233">
        <v>1</v>
      </c>
      <c r="C7" s="234">
        <v>20</v>
      </c>
      <c r="D7" s="234">
        <v>375</v>
      </c>
      <c r="E7" s="241">
        <v>19</v>
      </c>
      <c r="F7" s="242" t="str">
        <f>IF($C7=F$6,$D7*$E7/100,"")</f>
        <v/>
      </c>
      <c r="G7" s="235" t="str">
        <f t="shared" ref="G7:K27" si="0">IF($C7=G$6,$D7*$E7/100,"")</f>
        <v/>
      </c>
      <c r="H7" s="236" t="str">
        <f>IF($C7=H$6,$D7*$E7/100,"")</f>
        <v/>
      </c>
      <c r="I7" s="236" t="str">
        <f t="shared" si="0"/>
        <v/>
      </c>
      <c r="J7" s="235">
        <f t="shared" si="0"/>
        <v>71.25</v>
      </c>
      <c r="K7" s="237" t="str">
        <f t="shared" si="0"/>
        <v/>
      </c>
      <c r="L7" s="205"/>
    </row>
    <row r="8" spans="2:14" s="190" customFormat="1">
      <c r="B8" s="178">
        <v>2</v>
      </c>
      <c r="C8" s="184">
        <v>25</v>
      </c>
      <c r="D8" s="184">
        <v>250</v>
      </c>
      <c r="E8" s="240">
        <v>9</v>
      </c>
      <c r="F8" s="186" t="str">
        <f>IF($C8=F$6,$D8*$E8/100,"")</f>
        <v/>
      </c>
      <c r="G8" s="187" t="str">
        <f t="shared" si="0"/>
        <v/>
      </c>
      <c r="H8" s="193" t="str">
        <f t="shared" si="0"/>
        <v/>
      </c>
      <c r="I8" s="193" t="str">
        <f t="shared" si="0"/>
        <v/>
      </c>
      <c r="J8" s="187" t="str">
        <f t="shared" si="0"/>
        <v/>
      </c>
      <c r="K8" s="188">
        <f t="shared" si="0"/>
        <v>22.5</v>
      </c>
      <c r="L8" s="205"/>
    </row>
    <row r="9" spans="2:14" s="190" customFormat="1">
      <c r="B9" s="178">
        <v>3</v>
      </c>
      <c r="C9" s="244">
        <v>8</v>
      </c>
      <c r="D9" s="244">
        <v>200</v>
      </c>
      <c r="E9" s="245">
        <v>12</v>
      </c>
      <c r="F9" s="186">
        <f t="shared" ref="F9:K28" si="1">IF($C9=F$6,$D9*$E9/100,"")</f>
        <v>24</v>
      </c>
      <c r="G9" s="187" t="str">
        <f t="shared" si="0"/>
        <v/>
      </c>
      <c r="H9" s="193" t="str">
        <f t="shared" si="0"/>
        <v/>
      </c>
      <c r="I9" s="193" t="str">
        <f t="shared" si="0"/>
        <v/>
      </c>
      <c r="J9" s="187" t="str">
        <f t="shared" si="0"/>
        <v/>
      </c>
      <c r="K9" s="188" t="str">
        <f t="shared" si="0"/>
        <v/>
      </c>
      <c r="L9" s="205"/>
    </row>
    <row r="10" spans="2:14" s="190" customFormat="1">
      <c r="B10" s="178">
        <v>4</v>
      </c>
      <c r="C10" s="244">
        <v>16</v>
      </c>
      <c r="D10" s="244">
        <v>250</v>
      </c>
      <c r="E10" s="245">
        <v>18</v>
      </c>
      <c r="F10" s="186" t="str">
        <f t="shared" si="1"/>
        <v/>
      </c>
      <c r="G10" s="187" t="str">
        <f t="shared" si="0"/>
        <v/>
      </c>
      <c r="H10" s="193" t="str">
        <f t="shared" si="0"/>
        <v/>
      </c>
      <c r="I10" s="193">
        <f t="shared" si="0"/>
        <v>45</v>
      </c>
      <c r="J10" s="187" t="str">
        <f t="shared" si="0"/>
        <v/>
      </c>
      <c r="K10" s="188" t="str">
        <f t="shared" si="0"/>
        <v/>
      </c>
      <c r="L10" s="205"/>
    </row>
    <row r="11" spans="2:14" s="190" customFormat="1">
      <c r="B11" s="178">
        <v>5</v>
      </c>
      <c r="C11" s="244">
        <v>20</v>
      </c>
      <c r="D11" s="244">
        <v>425</v>
      </c>
      <c r="E11" s="245">
        <v>9</v>
      </c>
      <c r="F11" s="186" t="str">
        <f t="shared" si="1"/>
        <v/>
      </c>
      <c r="G11" s="187" t="str">
        <f t="shared" si="0"/>
        <v/>
      </c>
      <c r="H11" s="193" t="str">
        <f t="shared" si="0"/>
        <v/>
      </c>
      <c r="I11" s="193" t="str">
        <f t="shared" si="0"/>
        <v/>
      </c>
      <c r="J11" s="187">
        <f t="shared" si="0"/>
        <v>38.25</v>
      </c>
      <c r="K11" s="188" t="str">
        <f t="shared" si="0"/>
        <v/>
      </c>
      <c r="L11" s="205"/>
    </row>
    <row r="12" spans="2:14" s="190" customFormat="1">
      <c r="B12" s="178">
        <v>6</v>
      </c>
      <c r="C12" s="244">
        <v>14</v>
      </c>
      <c r="D12" s="244">
        <v>200</v>
      </c>
      <c r="E12" s="245">
        <v>13</v>
      </c>
      <c r="F12" s="186" t="str">
        <f t="shared" si="1"/>
        <v/>
      </c>
      <c r="G12" s="187" t="str">
        <f t="shared" si="0"/>
        <v/>
      </c>
      <c r="H12" s="193">
        <f t="shared" si="0"/>
        <v>26</v>
      </c>
      <c r="I12" s="193" t="str">
        <f t="shared" si="0"/>
        <v/>
      </c>
      <c r="J12" s="187" t="str">
        <f t="shared" si="0"/>
        <v/>
      </c>
      <c r="K12" s="188" t="str">
        <f t="shared" si="0"/>
        <v/>
      </c>
      <c r="L12" s="205"/>
    </row>
    <row r="13" spans="2:14" s="190" customFormat="1">
      <c r="B13" s="178">
        <v>7</v>
      </c>
      <c r="C13" s="244">
        <v>16</v>
      </c>
      <c r="D13" s="244">
        <v>200</v>
      </c>
      <c r="E13" s="245">
        <v>13</v>
      </c>
      <c r="F13" s="186" t="str">
        <f t="shared" si="1"/>
        <v/>
      </c>
      <c r="G13" s="187" t="str">
        <f t="shared" si="0"/>
        <v/>
      </c>
      <c r="H13" s="193" t="str">
        <f t="shared" si="0"/>
        <v/>
      </c>
      <c r="I13" s="193">
        <f t="shared" si="0"/>
        <v>26</v>
      </c>
      <c r="J13" s="187" t="str">
        <f t="shared" si="0"/>
        <v/>
      </c>
      <c r="K13" s="188" t="str">
        <f t="shared" si="0"/>
        <v/>
      </c>
      <c r="L13" s="205"/>
    </row>
    <row r="14" spans="2:14" s="190" customFormat="1">
      <c r="B14" s="178">
        <v>8</v>
      </c>
      <c r="C14" s="244">
        <v>25</v>
      </c>
      <c r="D14" s="244">
        <v>400</v>
      </c>
      <c r="E14" s="245">
        <v>48</v>
      </c>
      <c r="F14" s="186" t="str">
        <f t="shared" si="1"/>
        <v/>
      </c>
      <c r="G14" s="187" t="str">
        <f t="shared" si="0"/>
        <v/>
      </c>
      <c r="H14" s="193" t="str">
        <f t="shared" si="0"/>
        <v/>
      </c>
      <c r="I14" s="193" t="str">
        <f t="shared" si="0"/>
        <v/>
      </c>
      <c r="J14" s="187" t="str">
        <f t="shared" si="0"/>
        <v/>
      </c>
      <c r="K14" s="188">
        <f t="shared" si="0"/>
        <v>192</v>
      </c>
      <c r="L14" s="205"/>
    </row>
    <row r="15" spans="2:14" s="190" customFormat="1">
      <c r="B15" s="178">
        <v>9</v>
      </c>
      <c r="C15" s="244">
        <v>10</v>
      </c>
      <c r="D15" s="244">
        <v>241</v>
      </c>
      <c r="E15" s="245">
        <v>12</v>
      </c>
      <c r="F15" s="186" t="str">
        <f t="shared" si="1"/>
        <v/>
      </c>
      <c r="G15" s="187">
        <f t="shared" si="0"/>
        <v>28.92</v>
      </c>
      <c r="H15" s="193" t="str">
        <f t="shared" si="0"/>
        <v/>
      </c>
      <c r="I15" s="193" t="str">
        <f t="shared" si="0"/>
        <v/>
      </c>
      <c r="J15" s="187" t="str">
        <f t="shared" si="0"/>
        <v/>
      </c>
      <c r="K15" s="188" t="str">
        <f t="shared" si="0"/>
        <v/>
      </c>
      <c r="L15" s="205"/>
    </row>
    <row r="16" spans="2:14" s="190" customFormat="1">
      <c r="B16" s="178">
        <v>10</v>
      </c>
      <c r="C16" s="244">
        <v>25</v>
      </c>
      <c r="D16" s="244">
        <v>900</v>
      </c>
      <c r="E16" s="245">
        <v>4</v>
      </c>
      <c r="F16" s="186" t="str">
        <f t="shared" si="1"/>
        <v/>
      </c>
      <c r="G16" s="187" t="str">
        <f t="shared" si="0"/>
        <v/>
      </c>
      <c r="H16" s="193" t="str">
        <f t="shared" si="0"/>
        <v/>
      </c>
      <c r="I16" s="193" t="str">
        <f t="shared" si="0"/>
        <v/>
      </c>
      <c r="J16" s="187" t="str">
        <f t="shared" si="0"/>
        <v/>
      </c>
      <c r="K16" s="188">
        <f t="shared" si="0"/>
        <v>36</v>
      </c>
      <c r="L16" s="205"/>
    </row>
    <row r="17" spans="1:12" s="190" customFormat="1">
      <c r="B17" s="178">
        <v>11</v>
      </c>
      <c r="C17" s="244">
        <v>8</v>
      </c>
      <c r="D17" s="244">
        <v>200</v>
      </c>
      <c r="E17" s="245">
        <v>26</v>
      </c>
      <c r="F17" s="186">
        <f t="shared" si="1"/>
        <v>52</v>
      </c>
      <c r="G17" s="187" t="str">
        <f t="shared" si="0"/>
        <v/>
      </c>
      <c r="H17" s="193" t="str">
        <f t="shared" si="0"/>
        <v/>
      </c>
      <c r="I17" s="193" t="str">
        <f t="shared" si="0"/>
        <v/>
      </c>
      <c r="J17" s="187" t="str">
        <f t="shared" si="0"/>
        <v/>
      </c>
      <c r="K17" s="188" t="str">
        <f t="shared" si="0"/>
        <v/>
      </c>
      <c r="L17" s="205"/>
    </row>
    <row r="18" spans="1:12" s="190" customFormat="1">
      <c r="B18" s="178">
        <v>12</v>
      </c>
      <c r="C18" s="244">
        <v>20</v>
      </c>
      <c r="D18" s="244">
        <v>200</v>
      </c>
      <c r="E18" s="245">
        <v>34</v>
      </c>
      <c r="F18" s="186" t="str">
        <f t="shared" si="1"/>
        <v/>
      </c>
      <c r="G18" s="187" t="str">
        <f t="shared" si="0"/>
        <v/>
      </c>
      <c r="H18" s="193" t="str">
        <f t="shared" si="0"/>
        <v/>
      </c>
      <c r="I18" s="193" t="str">
        <f t="shared" si="0"/>
        <v/>
      </c>
      <c r="J18" s="187">
        <f t="shared" si="0"/>
        <v>68</v>
      </c>
      <c r="K18" s="188" t="str">
        <f t="shared" si="0"/>
        <v/>
      </c>
      <c r="L18" s="205"/>
    </row>
    <row r="19" spans="1:12" s="190" customFormat="1">
      <c r="B19" s="178">
        <v>13</v>
      </c>
      <c r="C19" s="244">
        <v>14</v>
      </c>
      <c r="D19" s="244">
        <v>405</v>
      </c>
      <c r="E19" s="245">
        <v>11</v>
      </c>
      <c r="F19" s="186" t="str">
        <f t="shared" si="1"/>
        <v/>
      </c>
      <c r="G19" s="187" t="str">
        <f t="shared" si="0"/>
        <v/>
      </c>
      <c r="H19" s="193">
        <f t="shared" si="0"/>
        <v>44.55</v>
      </c>
      <c r="I19" s="193" t="str">
        <f t="shared" si="0"/>
        <v/>
      </c>
      <c r="J19" s="187" t="str">
        <f t="shared" si="0"/>
        <v/>
      </c>
      <c r="K19" s="188" t="str">
        <f t="shared" si="0"/>
        <v/>
      </c>
      <c r="L19" s="205"/>
    </row>
    <row r="20" spans="1:12" s="190" customFormat="1">
      <c r="B20" s="178">
        <v>14</v>
      </c>
      <c r="C20" s="244">
        <v>16</v>
      </c>
      <c r="D20" s="244">
        <v>250</v>
      </c>
      <c r="E20" s="245">
        <v>30</v>
      </c>
      <c r="F20" s="186" t="str">
        <f t="shared" si="1"/>
        <v/>
      </c>
      <c r="G20" s="187" t="str">
        <f t="shared" si="0"/>
        <v/>
      </c>
      <c r="H20" s="193" t="str">
        <f t="shared" si="0"/>
        <v/>
      </c>
      <c r="I20" s="193">
        <f t="shared" si="0"/>
        <v>75</v>
      </c>
      <c r="J20" s="187" t="str">
        <f t="shared" si="0"/>
        <v/>
      </c>
      <c r="K20" s="188" t="str">
        <f t="shared" si="0"/>
        <v/>
      </c>
      <c r="L20" s="205"/>
    </row>
    <row r="21" spans="1:12" s="190" customFormat="1">
      <c r="B21" s="178">
        <v>15</v>
      </c>
      <c r="C21" s="244">
        <v>25</v>
      </c>
      <c r="D21" s="244">
        <v>389</v>
      </c>
      <c r="E21" s="245">
        <v>5</v>
      </c>
      <c r="F21" s="186" t="str">
        <f t="shared" si="1"/>
        <v/>
      </c>
      <c r="G21" s="187" t="str">
        <f t="shared" si="0"/>
        <v/>
      </c>
      <c r="H21" s="193" t="str">
        <f t="shared" si="0"/>
        <v/>
      </c>
      <c r="I21" s="193" t="str">
        <f t="shared" si="0"/>
        <v/>
      </c>
      <c r="J21" s="187" t="str">
        <f t="shared" si="0"/>
        <v/>
      </c>
      <c r="K21" s="188">
        <f t="shared" si="0"/>
        <v>19.45</v>
      </c>
      <c r="L21" s="205"/>
    </row>
    <row r="22" spans="1:12" s="190" customFormat="1">
      <c r="B22" s="178">
        <v>16</v>
      </c>
      <c r="C22" s="244">
        <v>10</v>
      </c>
      <c r="D22" s="244">
        <v>300</v>
      </c>
      <c r="E22" s="245">
        <v>9</v>
      </c>
      <c r="F22" s="186" t="str">
        <f t="shared" si="1"/>
        <v/>
      </c>
      <c r="G22" s="187">
        <f t="shared" si="0"/>
        <v>27</v>
      </c>
      <c r="H22" s="193" t="str">
        <f t="shared" si="0"/>
        <v/>
      </c>
      <c r="I22" s="193" t="str">
        <f t="shared" si="0"/>
        <v/>
      </c>
      <c r="J22" s="187" t="str">
        <f t="shared" si="0"/>
        <v/>
      </c>
      <c r="K22" s="188" t="str">
        <f t="shared" si="0"/>
        <v/>
      </c>
      <c r="L22" s="205"/>
    </row>
    <row r="23" spans="1:12" s="190" customFormat="1">
      <c r="B23" s="178">
        <v>17</v>
      </c>
      <c r="C23" s="244">
        <v>20</v>
      </c>
      <c r="D23" s="244">
        <v>600</v>
      </c>
      <c r="E23" s="245">
        <v>15</v>
      </c>
      <c r="F23" s="186" t="str">
        <f t="shared" si="1"/>
        <v/>
      </c>
      <c r="G23" s="187" t="str">
        <f t="shared" si="0"/>
        <v/>
      </c>
      <c r="H23" s="193" t="str">
        <f t="shared" si="0"/>
        <v/>
      </c>
      <c r="I23" s="193" t="str">
        <f t="shared" si="0"/>
        <v/>
      </c>
      <c r="J23" s="187">
        <f t="shared" si="0"/>
        <v>90</v>
      </c>
      <c r="K23" s="188" t="str">
        <f t="shared" si="0"/>
        <v/>
      </c>
      <c r="L23" s="205"/>
    </row>
    <row r="24" spans="1:12" s="190" customFormat="1">
      <c r="B24" s="178">
        <v>18</v>
      </c>
      <c r="C24" s="244">
        <v>20</v>
      </c>
      <c r="D24" s="244">
        <v>251</v>
      </c>
      <c r="E24" s="245">
        <v>5</v>
      </c>
      <c r="F24" s="186" t="str">
        <f t="shared" si="1"/>
        <v/>
      </c>
      <c r="G24" s="187" t="str">
        <f t="shared" si="0"/>
        <v/>
      </c>
      <c r="H24" s="193" t="str">
        <f t="shared" si="0"/>
        <v/>
      </c>
      <c r="I24" s="193" t="str">
        <f t="shared" si="0"/>
        <v/>
      </c>
      <c r="J24" s="187">
        <f t="shared" si="0"/>
        <v>12.55</v>
      </c>
      <c r="K24" s="188" t="str">
        <f t="shared" si="0"/>
        <v/>
      </c>
      <c r="L24" s="205"/>
    </row>
    <row r="25" spans="1:12" s="190" customFormat="1">
      <c r="B25" s="178">
        <v>19</v>
      </c>
      <c r="C25" s="244">
        <v>16</v>
      </c>
      <c r="D25" s="244">
        <v>264</v>
      </c>
      <c r="E25" s="245">
        <v>10</v>
      </c>
      <c r="F25" s="186" t="str">
        <f t="shared" si="1"/>
        <v/>
      </c>
      <c r="G25" s="187" t="str">
        <f t="shared" si="0"/>
        <v/>
      </c>
      <c r="H25" s="193" t="str">
        <f t="shared" si="0"/>
        <v/>
      </c>
      <c r="I25" s="193">
        <f t="shared" si="0"/>
        <v>26.4</v>
      </c>
      <c r="J25" s="187" t="str">
        <f t="shared" si="0"/>
        <v/>
      </c>
      <c r="K25" s="188" t="str">
        <f t="shared" si="0"/>
        <v/>
      </c>
      <c r="L25" s="205"/>
    </row>
    <row r="26" spans="1:12" s="190" customFormat="1">
      <c r="B26" s="178">
        <v>20</v>
      </c>
      <c r="C26" s="244">
        <v>25</v>
      </c>
      <c r="D26" s="244">
        <v>341</v>
      </c>
      <c r="E26" s="245">
        <v>9</v>
      </c>
      <c r="F26" s="186" t="str">
        <f t="shared" si="1"/>
        <v/>
      </c>
      <c r="G26" s="187" t="str">
        <f t="shared" si="0"/>
        <v/>
      </c>
      <c r="H26" s="193" t="str">
        <f t="shared" si="0"/>
        <v/>
      </c>
      <c r="I26" s="193" t="str">
        <f t="shared" si="0"/>
        <v/>
      </c>
      <c r="J26" s="187" t="str">
        <f t="shared" si="0"/>
        <v/>
      </c>
      <c r="K26" s="188">
        <f t="shared" si="0"/>
        <v>30.69</v>
      </c>
      <c r="L26" s="205"/>
    </row>
    <row r="27" spans="1:12" s="190" customFormat="1">
      <c r="B27" s="178">
        <v>21</v>
      </c>
      <c r="C27" s="244">
        <v>8</v>
      </c>
      <c r="D27" s="244">
        <v>400</v>
      </c>
      <c r="E27" s="245">
        <v>10</v>
      </c>
      <c r="F27" s="186">
        <f t="shared" si="1"/>
        <v>40</v>
      </c>
      <c r="G27" s="187" t="str">
        <f t="shared" si="0"/>
        <v/>
      </c>
      <c r="H27" s="193" t="str">
        <f t="shared" si="0"/>
        <v/>
      </c>
      <c r="I27" s="193" t="str">
        <f t="shared" si="0"/>
        <v/>
      </c>
      <c r="J27" s="187" t="str">
        <f t="shared" si="0"/>
        <v/>
      </c>
      <c r="K27" s="188" t="str">
        <f t="shared" si="0"/>
        <v/>
      </c>
      <c r="L27" s="205"/>
    </row>
    <row r="28" spans="1:12" s="190" customFormat="1" ht="15.75" thickBot="1">
      <c r="B28" s="178">
        <v>22</v>
      </c>
      <c r="C28" s="244">
        <v>20</v>
      </c>
      <c r="D28" s="244">
        <v>300</v>
      </c>
      <c r="E28" s="245">
        <v>34</v>
      </c>
      <c r="F28" s="186" t="str">
        <f t="shared" si="1"/>
        <v/>
      </c>
      <c r="G28" s="187" t="str">
        <f t="shared" si="1"/>
        <v/>
      </c>
      <c r="H28" s="193" t="str">
        <f t="shared" si="1"/>
        <v/>
      </c>
      <c r="I28" s="193" t="str">
        <f t="shared" si="1"/>
        <v/>
      </c>
      <c r="J28" s="187">
        <f t="shared" si="1"/>
        <v>102</v>
      </c>
      <c r="K28" s="188" t="str">
        <f t="shared" si="1"/>
        <v/>
      </c>
      <c r="L28" s="205"/>
    </row>
    <row r="29" spans="1:12">
      <c r="A29" s="191"/>
      <c r="B29" s="264" t="s">
        <v>3</v>
      </c>
      <c r="C29" s="265"/>
      <c r="D29" s="265"/>
      <c r="E29" s="238" t="s">
        <v>4</v>
      </c>
      <c r="F29" s="200">
        <f t="shared" ref="F29:K29" si="2">SUM(F7:F28)</f>
        <v>116</v>
      </c>
      <c r="G29" s="201">
        <f t="shared" si="2"/>
        <v>55.92</v>
      </c>
      <c r="H29" s="201">
        <f t="shared" si="2"/>
        <v>70.55</v>
      </c>
      <c r="I29" s="201">
        <f t="shared" si="2"/>
        <v>172.4</v>
      </c>
      <c r="J29" s="201">
        <f t="shared" si="2"/>
        <v>382.05</v>
      </c>
      <c r="K29" s="202">
        <f t="shared" si="2"/>
        <v>300.64</v>
      </c>
    </row>
    <row r="30" spans="1:12" ht="16.899999999999999" customHeight="1">
      <c r="A30" s="191"/>
      <c r="B30" s="266" t="s">
        <v>5</v>
      </c>
      <c r="C30" s="267"/>
      <c r="D30" s="267"/>
      <c r="E30" s="194" t="s">
        <v>6</v>
      </c>
      <c r="F30" s="166">
        <f t="shared" ref="F30:K30" si="3">ROUND(F6^2*PI()/4*7.85/1000,3)</f>
        <v>0.39500000000000002</v>
      </c>
      <c r="G30" s="74">
        <f t="shared" si="3"/>
        <v>0.61699999999999999</v>
      </c>
      <c r="H30" s="74">
        <f t="shared" si="3"/>
        <v>1.208</v>
      </c>
      <c r="I30" s="74">
        <f t="shared" si="3"/>
        <v>1.5780000000000001</v>
      </c>
      <c r="J30" s="74">
        <f t="shared" si="3"/>
        <v>2.4660000000000002</v>
      </c>
      <c r="K30" s="75">
        <f t="shared" si="3"/>
        <v>3.8530000000000002</v>
      </c>
    </row>
    <row r="31" spans="1:12" ht="16.5" thickBot="1">
      <c r="A31" s="191"/>
      <c r="B31" s="268" t="s">
        <v>7</v>
      </c>
      <c r="C31" s="269"/>
      <c r="D31" s="269"/>
      <c r="E31" s="232" t="s">
        <v>6</v>
      </c>
      <c r="F31" s="167">
        <f t="shared" ref="F31:K31" si="4">F29*F30</f>
        <v>45.82</v>
      </c>
      <c r="G31" s="76">
        <f t="shared" si="4"/>
        <v>34.50264</v>
      </c>
      <c r="H31" s="76">
        <f t="shared" si="4"/>
        <v>85.224399999999989</v>
      </c>
      <c r="I31" s="76">
        <f t="shared" si="4"/>
        <v>272.04720000000003</v>
      </c>
      <c r="J31" s="76">
        <f t="shared" si="4"/>
        <v>942.13530000000014</v>
      </c>
      <c r="K31" s="77">
        <f t="shared" si="4"/>
        <v>1158.36592</v>
      </c>
    </row>
    <row r="32" spans="1:12" ht="18.75" thickBot="1">
      <c r="A32" s="191"/>
      <c r="B32" s="205"/>
      <c r="C32" s="205"/>
      <c r="D32" s="205"/>
      <c r="E32" s="205"/>
      <c r="F32" s="270">
        <f>SUM(F31:K31)</f>
        <v>2538.0954600000005</v>
      </c>
      <c r="G32" s="271"/>
      <c r="H32" s="271"/>
      <c r="I32" s="271"/>
      <c r="J32" s="271"/>
      <c r="K32" s="272"/>
    </row>
    <row r="35" spans="2:9" ht="18">
      <c r="B35" s="4" t="s">
        <v>74</v>
      </c>
      <c r="C35" s="246"/>
      <c r="D35" s="246"/>
      <c r="E35" s="246"/>
      <c r="F35" s="247"/>
      <c r="G35" s="246"/>
      <c r="H35" s="246"/>
      <c r="I35" s="246"/>
    </row>
    <row r="36" spans="2:9">
      <c r="B36" s="246"/>
      <c r="C36" s="246"/>
      <c r="D36" s="246"/>
      <c r="E36" s="246"/>
      <c r="F36" s="246"/>
      <c r="G36" s="246"/>
      <c r="H36" s="246"/>
      <c r="I36" s="246"/>
    </row>
    <row r="37" spans="2:9" ht="19.5" thickBot="1">
      <c r="B37" s="226"/>
      <c r="C37" s="246"/>
      <c r="D37" s="246"/>
      <c r="E37" s="246"/>
      <c r="F37" s="247"/>
      <c r="G37" s="246"/>
      <c r="H37" s="246"/>
      <c r="I37" s="246"/>
    </row>
    <row r="38" spans="2:9" ht="15.75" thickBot="1">
      <c r="B38" s="293" t="s">
        <v>1</v>
      </c>
      <c r="C38" s="294" t="s">
        <v>156</v>
      </c>
      <c r="D38" s="295" t="s">
        <v>17</v>
      </c>
      <c r="E38" s="295"/>
      <c r="F38" s="295"/>
      <c r="G38" s="296" t="s">
        <v>93</v>
      </c>
      <c r="H38" s="248"/>
      <c r="I38" s="297" t="s">
        <v>7</v>
      </c>
    </row>
    <row r="39" spans="2:9" ht="15.75" thickBot="1">
      <c r="B39" s="293"/>
      <c r="C39" s="294"/>
      <c r="D39" s="249"/>
      <c r="E39" s="250"/>
      <c r="F39" s="298" t="s">
        <v>19</v>
      </c>
      <c r="G39" s="296"/>
      <c r="H39" s="251"/>
      <c r="I39" s="297"/>
    </row>
    <row r="40" spans="2:9" ht="15.75" thickBot="1">
      <c r="B40" s="293"/>
      <c r="C40" s="294"/>
      <c r="D40" s="252"/>
      <c r="E40" s="253"/>
      <c r="F40" s="298"/>
      <c r="G40" s="296"/>
      <c r="H40" s="254"/>
      <c r="I40" s="255" t="s">
        <v>6</v>
      </c>
    </row>
    <row r="41" spans="2:9" ht="15.75" thickBot="1">
      <c r="B41" s="256" t="s">
        <v>157</v>
      </c>
      <c r="C41" s="257" t="s">
        <v>80</v>
      </c>
      <c r="D41" s="258" t="s">
        <v>21</v>
      </c>
      <c r="E41" s="259">
        <v>748.75</v>
      </c>
      <c r="F41" s="260">
        <f>2*E41</f>
        <v>1497.5</v>
      </c>
      <c r="G41" s="261">
        <v>8.0399999999999991</v>
      </c>
      <c r="H41" s="254"/>
      <c r="I41" s="262">
        <f>F41*G41</f>
        <v>12039.899999999998</v>
      </c>
    </row>
    <row r="42" spans="2:9" ht="18.75" thickBot="1">
      <c r="E42" s="292">
        <f>SUM(I41)</f>
        <v>12039.899999999998</v>
      </c>
      <c r="F42" s="292"/>
      <c r="G42" s="292"/>
      <c r="H42" s="292"/>
      <c r="I42" s="263" t="s">
        <v>6</v>
      </c>
    </row>
    <row r="43" spans="2:9">
      <c r="B43" s="227" t="s">
        <v>22</v>
      </c>
      <c r="C43" s="246"/>
      <c r="D43" s="246"/>
      <c r="E43" s="246"/>
      <c r="F43" s="246"/>
      <c r="G43" s="246"/>
      <c r="H43" s="246"/>
      <c r="I43" s="246"/>
    </row>
    <row r="44" spans="2:9">
      <c r="B44" s="246" t="s">
        <v>153</v>
      </c>
      <c r="C44" s="246"/>
      <c r="D44" s="246"/>
      <c r="E44" s="246"/>
      <c r="F44" s="246"/>
      <c r="G44" s="246"/>
      <c r="H44" s="246"/>
      <c r="I44" s="246"/>
    </row>
  </sheetData>
  <mergeCells count="18">
    <mergeCell ref="F4:K4"/>
    <mergeCell ref="F5:K5"/>
    <mergeCell ref="B1:C1"/>
    <mergeCell ref="B4:B6"/>
    <mergeCell ref="C4:C6"/>
    <mergeCell ref="D4:D6"/>
    <mergeCell ref="E4:E6"/>
    <mergeCell ref="E42:H42"/>
    <mergeCell ref="B29:D29"/>
    <mergeCell ref="B30:D30"/>
    <mergeCell ref="B31:D31"/>
    <mergeCell ref="F32:K32"/>
    <mergeCell ref="B38:B40"/>
    <mergeCell ref="C38:C40"/>
    <mergeCell ref="D38:F38"/>
    <mergeCell ref="G38:G40"/>
    <mergeCell ref="I38:I39"/>
    <mergeCell ref="F39:F40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view="pageBreakPreview" zoomScale="99" zoomScaleNormal="100" zoomScaleSheetLayoutView="99" zoomScalePageLayoutView="130" workbookViewId="0">
      <selection activeCell="D27" sqref="D27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106</v>
      </c>
      <c r="E1" s="215"/>
      <c r="F1" s="215"/>
      <c r="J1" s="190"/>
    </row>
    <row r="2" spans="1:14" s="191" customFormat="1" ht="18">
      <c r="C2" s="216"/>
      <c r="D2" s="34" t="s">
        <v>108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550</v>
      </c>
      <c r="E7" s="241">
        <v>52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286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12</v>
      </c>
      <c r="D8" s="184">
        <v>430</v>
      </c>
      <c r="E8" s="240">
        <f>22+40</f>
        <v>62</v>
      </c>
      <c r="F8" s="186" t="str">
        <f t="shared" ref="F8:K19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266.60000000000002</v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12</v>
      </c>
      <c r="D9" s="244">
        <v>343</v>
      </c>
      <c r="E9" s="245">
        <v>22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75.459999999999994</v>
      </c>
      <c r="J9" s="187" t="str">
        <f t="shared" si="1"/>
        <v/>
      </c>
      <c r="K9" s="188" t="str">
        <f t="shared" si="1"/>
        <v/>
      </c>
      <c r="L9" s="205"/>
    </row>
    <row r="10" spans="1:14" s="190" customFormat="1">
      <c r="B10" s="243">
        <v>4</v>
      </c>
      <c r="C10" s="244">
        <v>12</v>
      </c>
      <c r="D10" s="244">
        <v>275</v>
      </c>
      <c r="E10" s="245">
        <v>8</v>
      </c>
      <c r="F10" s="186" t="str">
        <f t="shared" si="1"/>
        <v/>
      </c>
      <c r="G10" s="187" t="str">
        <f t="shared" si="1"/>
        <v/>
      </c>
      <c r="H10" s="193" t="str">
        <f t="shared" si="1"/>
        <v/>
      </c>
      <c r="I10" s="193">
        <f t="shared" si="1"/>
        <v>22</v>
      </c>
      <c r="J10" s="187" t="str">
        <f t="shared" si="1"/>
        <v/>
      </c>
      <c r="K10" s="188" t="str">
        <f t="shared" si="1"/>
        <v/>
      </c>
      <c r="L10" s="205"/>
    </row>
    <row r="11" spans="1:14" s="191" customFormat="1">
      <c r="A11" s="190"/>
      <c r="B11" s="243">
        <v>5</v>
      </c>
      <c r="C11" s="244">
        <v>12</v>
      </c>
      <c r="D11" s="244">
        <v>100</v>
      </c>
      <c r="E11" s="245">
        <v>4</v>
      </c>
      <c r="F11" s="186" t="str">
        <f t="shared" si="1"/>
        <v/>
      </c>
      <c r="G11" s="187" t="str">
        <f t="shared" si="1"/>
        <v/>
      </c>
      <c r="H11" s="193" t="str">
        <f t="shared" si="1"/>
        <v/>
      </c>
      <c r="I11" s="193">
        <f>IF($C11=I$6,$D11*$E11/100,"")</f>
        <v>4</v>
      </c>
      <c r="J11" s="187" t="str">
        <f t="shared" si="1"/>
        <v/>
      </c>
      <c r="K11" s="188" t="str">
        <f t="shared" si="1"/>
        <v/>
      </c>
    </row>
    <row r="12" spans="1:14" s="191" customFormat="1">
      <c r="A12" s="190"/>
      <c r="B12" s="243">
        <v>6</v>
      </c>
      <c r="C12" s="244">
        <v>12</v>
      </c>
      <c r="D12" s="244">
        <v>80</v>
      </c>
      <c r="E12" s="245">
        <v>8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>
        <f t="shared" si="1"/>
        <v>6.4</v>
      </c>
      <c r="J12" s="187" t="str">
        <f t="shared" si="1"/>
        <v/>
      </c>
      <c r="K12" s="188" t="str">
        <f t="shared" si="1"/>
        <v/>
      </c>
    </row>
    <row r="13" spans="1:14" s="191" customFormat="1">
      <c r="A13" s="190"/>
      <c r="B13" s="243">
        <v>7</v>
      </c>
      <c r="C13" s="244">
        <v>12</v>
      </c>
      <c r="D13" s="244">
        <v>378</v>
      </c>
      <c r="E13" s="245">
        <v>18</v>
      </c>
      <c r="F13" s="186" t="str">
        <f t="shared" si="1"/>
        <v/>
      </c>
      <c r="G13" s="187" t="str">
        <f t="shared" si="1"/>
        <v/>
      </c>
      <c r="H13" s="193" t="str">
        <f t="shared" si="1"/>
        <v/>
      </c>
      <c r="I13" s="193">
        <f t="shared" si="1"/>
        <v>68.040000000000006</v>
      </c>
      <c r="J13" s="187" t="str">
        <f t="shared" si="1"/>
        <v/>
      </c>
      <c r="K13" s="188" t="str">
        <f t="shared" si="1"/>
        <v/>
      </c>
    </row>
    <row r="14" spans="1:14" s="191" customFormat="1">
      <c r="A14" s="190"/>
      <c r="B14" s="243">
        <v>8</v>
      </c>
      <c r="C14" s="244">
        <v>10</v>
      </c>
      <c r="D14" s="244">
        <v>365</v>
      </c>
      <c r="E14" s="245">
        <f>2*96</f>
        <v>192</v>
      </c>
      <c r="F14" s="186" t="str">
        <f t="shared" si="1"/>
        <v/>
      </c>
      <c r="G14" s="187" t="str">
        <f t="shared" si="1"/>
        <v/>
      </c>
      <c r="H14" s="193">
        <f t="shared" si="1"/>
        <v>700.8</v>
      </c>
      <c r="I14" s="193" t="str">
        <f t="shared" si="1"/>
        <v/>
      </c>
      <c r="J14" s="187" t="str">
        <f t="shared" si="1"/>
        <v/>
      </c>
      <c r="K14" s="188" t="str">
        <f t="shared" si="1"/>
        <v/>
      </c>
    </row>
    <row r="15" spans="1:14">
      <c r="A15" s="190"/>
      <c r="B15" s="243">
        <v>9</v>
      </c>
      <c r="C15" s="244">
        <v>10</v>
      </c>
      <c r="D15" s="244">
        <v>190</v>
      </c>
      <c r="E15" s="245">
        <v>24</v>
      </c>
      <c r="F15" s="186" t="str">
        <f t="shared" si="1"/>
        <v/>
      </c>
      <c r="G15" s="187" t="str">
        <f t="shared" si="1"/>
        <v/>
      </c>
      <c r="H15" s="193">
        <f t="shared" si="1"/>
        <v>45.6</v>
      </c>
      <c r="I15" s="193" t="str">
        <f t="shared" si="1"/>
        <v/>
      </c>
      <c r="J15" s="187" t="str">
        <f t="shared" si="1"/>
        <v/>
      </c>
      <c r="K15" s="188" t="str">
        <f t="shared" si="1"/>
        <v/>
      </c>
    </row>
    <row r="16" spans="1:14">
      <c r="A16" s="190"/>
      <c r="B16" s="243" t="s">
        <v>30</v>
      </c>
      <c r="C16" s="244">
        <v>12</v>
      </c>
      <c r="D16" s="244">
        <v>303</v>
      </c>
      <c r="E16" s="245">
        <v>9</v>
      </c>
      <c r="F16" s="186" t="str">
        <f t="shared" si="1"/>
        <v/>
      </c>
      <c r="G16" s="187" t="str">
        <f t="shared" si="1"/>
        <v/>
      </c>
      <c r="H16" s="193" t="str">
        <f t="shared" si="1"/>
        <v/>
      </c>
      <c r="I16" s="193">
        <f t="shared" si="1"/>
        <v>27.27</v>
      </c>
      <c r="J16" s="187" t="str">
        <f t="shared" si="1"/>
        <v/>
      </c>
      <c r="K16" s="188" t="str">
        <f t="shared" si="1"/>
        <v/>
      </c>
    </row>
    <row r="17" spans="1:11">
      <c r="A17" s="190"/>
      <c r="B17" s="243" t="s">
        <v>65</v>
      </c>
      <c r="C17" s="244">
        <v>12</v>
      </c>
      <c r="D17" s="244">
        <v>119</v>
      </c>
      <c r="E17" s="245">
        <v>170</v>
      </c>
      <c r="F17" s="186" t="str">
        <f t="shared" si="1"/>
        <v/>
      </c>
      <c r="G17" s="187" t="str">
        <f t="shared" si="1"/>
        <v/>
      </c>
      <c r="H17" s="193" t="str">
        <f t="shared" si="1"/>
        <v/>
      </c>
      <c r="I17" s="193">
        <f t="shared" si="1"/>
        <v>202.3</v>
      </c>
      <c r="J17" s="187" t="str">
        <f t="shared" si="1"/>
        <v/>
      </c>
      <c r="K17" s="188" t="str">
        <f t="shared" si="1"/>
        <v/>
      </c>
    </row>
    <row r="18" spans="1:11">
      <c r="A18" s="190"/>
      <c r="B18" s="243" t="s">
        <v>71</v>
      </c>
      <c r="C18" s="244">
        <v>12</v>
      </c>
      <c r="D18" s="244">
        <v>134</v>
      </c>
      <c r="E18" s="245">
        <v>52</v>
      </c>
      <c r="F18" s="186" t="str">
        <f t="shared" si="1"/>
        <v/>
      </c>
      <c r="G18" s="187" t="str">
        <f t="shared" si="1"/>
        <v/>
      </c>
      <c r="H18" s="193" t="str">
        <f t="shared" si="1"/>
        <v/>
      </c>
      <c r="I18" s="193">
        <f t="shared" si="1"/>
        <v>69.680000000000007</v>
      </c>
      <c r="J18" s="187" t="str">
        <f t="shared" si="1"/>
        <v/>
      </c>
      <c r="K18" s="188" t="str">
        <f t="shared" si="1"/>
        <v/>
      </c>
    </row>
    <row r="19" spans="1:11" ht="15.75" thickBot="1">
      <c r="A19" s="190"/>
      <c r="B19" s="243" t="s">
        <v>11</v>
      </c>
      <c r="C19" s="244">
        <v>6</v>
      </c>
      <c r="D19" s="244">
        <v>33</v>
      </c>
      <c r="E19" s="245">
        <v>216</v>
      </c>
      <c r="F19" s="186">
        <f t="shared" si="1"/>
        <v>71.28</v>
      </c>
      <c r="G19" s="187" t="str">
        <f t="shared" si="1"/>
        <v/>
      </c>
      <c r="H19" s="193" t="str">
        <f t="shared" si="1"/>
        <v/>
      </c>
      <c r="I19" s="193" t="str">
        <f t="shared" si="1"/>
        <v/>
      </c>
      <c r="J19" s="187" t="str">
        <f t="shared" si="1"/>
        <v/>
      </c>
      <c r="K19" s="188" t="str">
        <f t="shared" si="1"/>
        <v/>
      </c>
    </row>
    <row r="20" spans="1:11">
      <c r="A20" s="191"/>
      <c r="B20" s="264" t="s">
        <v>3</v>
      </c>
      <c r="C20" s="265"/>
      <c r="D20" s="265"/>
      <c r="E20" s="238" t="s">
        <v>4</v>
      </c>
      <c r="F20" s="200">
        <f t="shared" ref="F20:K20" si="2">SUM(F7:F19)</f>
        <v>71.28</v>
      </c>
      <c r="G20" s="201">
        <f t="shared" si="2"/>
        <v>0</v>
      </c>
      <c r="H20" s="201">
        <f t="shared" si="2"/>
        <v>746.4</v>
      </c>
      <c r="I20" s="201">
        <f t="shared" si="2"/>
        <v>1027.75</v>
      </c>
      <c r="J20" s="201">
        <f t="shared" si="2"/>
        <v>0</v>
      </c>
      <c r="K20" s="202">
        <f t="shared" si="2"/>
        <v>0</v>
      </c>
    </row>
    <row r="21" spans="1:11" ht="18" customHeight="1">
      <c r="A21" s="191"/>
      <c r="B21" s="266" t="s">
        <v>5</v>
      </c>
      <c r="C21" s="267"/>
      <c r="D21" s="267"/>
      <c r="E21" s="194" t="s">
        <v>6</v>
      </c>
      <c r="F21" s="166">
        <f t="shared" ref="F21:K21" si="3">ROUND(F6^2*PI()/4*7.85/1000,3)</f>
        <v>0.222</v>
      </c>
      <c r="G21" s="74">
        <f t="shared" si="3"/>
        <v>0.39500000000000002</v>
      </c>
      <c r="H21" s="74">
        <f t="shared" si="3"/>
        <v>0.61699999999999999</v>
      </c>
      <c r="I21" s="74">
        <f t="shared" si="3"/>
        <v>0.88800000000000001</v>
      </c>
      <c r="J21" s="74">
        <f t="shared" si="3"/>
        <v>1.5780000000000001</v>
      </c>
      <c r="K21" s="75">
        <f t="shared" si="3"/>
        <v>2.4660000000000002</v>
      </c>
    </row>
    <row r="22" spans="1:11" ht="16.5" thickBot="1">
      <c r="A22" s="191"/>
      <c r="B22" s="268" t="s">
        <v>7</v>
      </c>
      <c r="C22" s="269"/>
      <c r="D22" s="269"/>
      <c r="E22" s="232" t="s">
        <v>6</v>
      </c>
      <c r="F22" s="167">
        <f t="shared" ref="F22:K22" si="4">F20*F21</f>
        <v>15.824160000000001</v>
      </c>
      <c r="G22" s="76">
        <f t="shared" si="4"/>
        <v>0</v>
      </c>
      <c r="H22" s="76">
        <f t="shared" si="4"/>
        <v>460.52879999999999</v>
      </c>
      <c r="I22" s="76">
        <f t="shared" si="4"/>
        <v>912.64200000000005</v>
      </c>
      <c r="J22" s="76">
        <f t="shared" si="4"/>
        <v>0</v>
      </c>
      <c r="K22" s="77">
        <f t="shared" si="4"/>
        <v>0</v>
      </c>
    </row>
    <row r="23" spans="1:11" ht="18.75" thickBot="1">
      <c r="A23" s="191"/>
      <c r="B23" s="205"/>
      <c r="C23" s="205"/>
      <c r="D23" s="205"/>
      <c r="E23" s="205"/>
      <c r="F23" s="270">
        <f>SUM(F22:K22)</f>
        <v>1388.99496</v>
      </c>
      <c r="G23" s="271"/>
      <c r="H23" s="271"/>
      <c r="I23" s="271"/>
      <c r="J23" s="271"/>
      <c r="K23" s="272"/>
    </row>
  </sheetData>
  <mergeCells count="11">
    <mergeCell ref="B20:D20"/>
    <mergeCell ref="B21:D21"/>
    <mergeCell ref="B22:D22"/>
    <mergeCell ref="F23:K23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zoomScale="99" zoomScaleNormal="100" zoomScaleSheetLayoutView="99" zoomScalePageLayoutView="130" workbookViewId="0"/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2:14" s="191" customFormat="1" ht="18">
      <c r="B1" s="273" t="s">
        <v>16</v>
      </c>
      <c r="C1" s="273"/>
      <c r="D1" s="34" t="s">
        <v>155</v>
      </c>
      <c r="E1" s="215"/>
      <c r="F1" s="215"/>
      <c r="J1" s="190"/>
    </row>
    <row r="2" spans="2:14" s="191" customFormat="1" ht="18">
      <c r="C2" s="216"/>
      <c r="D2" s="34" t="s">
        <v>159</v>
      </c>
      <c r="E2" s="216"/>
      <c r="F2" s="215"/>
      <c r="J2" s="190"/>
    </row>
    <row r="3" spans="2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2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2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2:14" s="191" customFormat="1" ht="15.75" thickBot="1">
      <c r="B6" s="276"/>
      <c r="C6" s="279"/>
      <c r="D6" s="282"/>
      <c r="E6" s="285"/>
      <c r="F6" s="229">
        <v>8</v>
      </c>
      <c r="G6" s="230">
        <v>10</v>
      </c>
      <c r="H6" s="230">
        <v>14</v>
      </c>
      <c r="I6" s="230">
        <v>16</v>
      </c>
      <c r="J6" s="239">
        <v>20</v>
      </c>
      <c r="K6" s="231">
        <v>25</v>
      </c>
      <c r="L6" s="205"/>
    </row>
    <row r="7" spans="2:14" s="191" customFormat="1">
      <c r="B7" s="233">
        <v>1</v>
      </c>
      <c r="C7" s="234">
        <v>20</v>
      </c>
      <c r="D7" s="234">
        <v>350</v>
      </c>
      <c r="E7" s="241">
        <v>10</v>
      </c>
      <c r="F7" s="242" t="str">
        <f>IF($C7=F$6,$D7*$E7/100,"")</f>
        <v/>
      </c>
      <c r="G7" s="235" t="str">
        <f t="shared" ref="G7:K27" si="0">IF($C7=G$6,$D7*$E7/100,"")</f>
        <v/>
      </c>
      <c r="H7" s="236" t="str">
        <f>IF($C7=H$6,$D7*$E7/100,"")</f>
        <v/>
      </c>
      <c r="I7" s="236" t="str">
        <f t="shared" si="0"/>
        <v/>
      </c>
      <c r="J7" s="235">
        <f t="shared" si="0"/>
        <v>35</v>
      </c>
      <c r="K7" s="237" t="str">
        <f t="shared" si="0"/>
        <v/>
      </c>
      <c r="L7" s="205"/>
    </row>
    <row r="8" spans="2:14" s="190" customFormat="1">
      <c r="B8" s="178">
        <v>2</v>
      </c>
      <c r="C8" s="184">
        <v>14</v>
      </c>
      <c r="D8" s="184">
        <v>400</v>
      </c>
      <c r="E8" s="240">
        <v>11</v>
      </c>
      <c r="F8" s="186" t="str">
        <f>IF($C8=F$6,$D8*$E8/100,"")</f>
        <v/>
      </c>
      <c r="G8" s="187" t="str">
        <f t="shared" si="0"/>
        <v/>
      </c>
      <c r="H8" s="193">
        <f t="shared" si="0"/>
        <v>44</v>
      </c>
      <c r="I8" s="193" t="str">
        <f t="shared" si="0"/>
        <v/>
      </c>
      <c r="J8" s="187" t="str">
        <f t="shared" si="0"/>
        <v/>
      </c>
      <c r="K8" s="188" t="str">
        <f t="shared" si="0"/>
        <v/>
      </c>
      <c r="L8" s="205"/>
    </row>
    <row r="9" spans="2:14" s="190" customFormat="1">
      <c r="B9" s="178">
        <v>3</v>
      </c>
      <c r="C9" s="244">
        <v>20</v>
      </c>
      <c r="D9" s="244">
        <v>500</v>
      </c>
      <c r="E9" s="245">
        <v>34</v>
      </c>
      <c r="F9" s="186" t="str">
        <f t="shared" ref="F9:F27" si="1">IF($C9=F$6,$D9*$E9/100,"")</f>
        <v/>
      </c>
      <c r="G9" s="187" t="str">
        <f t="shared" si="0"/>
        <v/>
      </c>
      <c r="H9" s="193" t="str">
        <f t="shared" si="0"/>
        <v/>
      </c>
      <c r="I9" s="193" t="str">
        <f t="shared" si="0"/>
        <v/>
      </c>
      <c r="J9" s="187">
        <f t="shared" si="0"/>
        <v>170</v>
      </c>
      <c r="K9" s="188" t="str">
        <f t="shared" si="0"/>
        <v/>
      </c>
      <c r="L9" s="205"/>
    </row>
    <row r="10" spans="2:14" s="190" customFormat="1">
      <c r="B10" s="178">
        <v>4</v>
      </c>
      <c r="C10" s="244">
        <v>8</v>
      </c>
      <c r="D10" s="244">
        <v>250</v>
      </c>
      <c r="E10" s="245">
        <v>14</v>
      </c>
      <c r="F10" s="186">
        <f t="shared" si="1"/>
        <v>35</v>
      </c>
      <c r="G10" s="187" t="str">
        <f t="shared" si="0"/>
        <v/>
      </c>
      <c r="H10" s="193" t="str">
        <f t="shared" si="0"/>
        <v/>
      </c>
      <c r="I10" s="193" t="str">
        <f t="shared" si="0"/>
        <v/>
      </c>
      <c r="J10" s="187" t="str">
        <f t="shared" si="0"/>
        <v/>
      </c>
      <c r="K10" s="188" t="str">
        <f t="shared" si="0"/>
        <v/>
      </c>
      <c r="L10" s="205"/>
    </row>
    <row r="11" spans="2:14" s="190" customFormat="1">
      <c r="B11" s="178">
        <v>5</v>
      </c>
      <c r="C11" s="244">
        <v>8</v>
      </c>
      <c r="D11" s="244">
        <v>350</v>
      </c>
      <c r="E11" s="245">
        <v>20</v>
      </c>
      <c r="F11" s="186">
        <f t="shared" si="1"/>
        <v>70</v>
      </c>
      <c r="G11" s="187" t="str">
        <f t="shared" si="0"/>
        <v/>
      </c>
      <c r="H11" s="193" t="str">
        <f t="shared" si="0"/>
        <v/>
      </c>
      <c r="I11" s="193" t="str">
        <f t="shared" si="0"/>
        <v/>
      </c>
      <c r="J11" s="187" t="str">
        <f t="shared" si="0"/>
        <v/>
      </c>
      <c r="K11" s="188" t="str">
        <f t="shared" si="0"/>
        <v/>
      </c>
      <c r="L11" s="205"/>
    </row>
    <row r="12" spans="2:14" s="190" customFormat="1">
      <c r="B12" s="178">
        <v>6</v>
      </c>
      <c r="C12" s="244">
        <v>8</v>
      </c>
      <c r="D12" s="244">
        <v>600</v>
      </c>
      <c r="E12" s="245">
        <v>15</v>
      </c>
      <c r="F12" s="186">
        <f t="shared" si="1"/>
        <v>90</v>
      </c>
      <c r="G12" s="187" t="str">
        <f t="shared" si="0"/>
        <v/>
      </c>
      <c r="H12" s="193" t="str">
        <f t="shared" si="0"/>
        <v/>
      </c>
      <c r="I12" s="193" t="str">
        <f t="shared" si="0"/>
        <v/>
      </c>
      <c r="J12" s="187" t="str">
        <f t="shared" si="0"/>
        <v/>
      </c>
      <c r="K12" s="188" t="str">
        <f t="shared" si="0"/>
        <v/>
      </c>
      <c r="L12" s="205"/>
    </row>
    <row r="13" spans="2:14" s="190" customFormat="1">
      <c r="B13" s="178">
        <v>7</v>
      </c>
      <c r="C13" s="244">
        <v>14</v>
      </c>
      <c r="D13" s="244">
        <v>360</v>
      </c>
      <c r="E13" s="245">
        <v>6</v>
      </c>
      <c r="F13" s="186" t="str">
        <f t="shared" si="1"/>
        <v/>
      </c>
      <c r="G13" s="187" t="str">
        <f t="shared" si="0"/>
        <v/>
      </c>
      <c r="H13" s="193">
        <f t="shared" si="0"/>
        <v>21.6</v>
      </c>
      <c r="I13" s="193" t="str">
        <f t="shared" si="0"/>
        <v/>
      </c>
      <c r="J13" s="187" t="str">
        <f t="shared" si="0"/>
        <v/>
      </c>
      <c r="K13" s="188" t="str">
        <f t="shared" si="0"/>
        <v/>
      </c>
      <c r="L13" s="205"/>
    </row>
    <row r="14" spans="2:14" s="190" customFormat="1">
      <c r="B14" s="178">
        <v>8</v>
      </c>
      <c r="C14" s="244">
        <v>8</v>
      </c>
      <c r="D14" s="244">
        <v>800</v>
      </c>
      <c r="E14" s="245">
        <v>40</v>
      </c>
      <c r="F14" s="186">
        <f t="shared" si="1"/>
        <v>320</v>
      </c>
      <c r="G14" s="187" t="str">
        <f t="shared" si="0"/>
        <v/>
      </c>
      <c r="H14" s="193" t="str">
        <f t="shared" si="0"/>
        <v/>
      </c>
      <c r="I14" s="193" t="str">
        <f t="shared" si="0"/>
        <v/>
      </c>
      <c r="J14" s="187" t="str">
        <f t="shared" si="0"/>
        <v/>
      </c>
      <c r="K14" s="188" t="str">
        <f t="shared" si="0"/>
        <v/>
      </c>
      <c r="L14" s="205"/>
    </row>
    <row r="15" spans="2:14" s="190" customFormat="1">
      <c r="B15" s="178">
        <v>9</v>
      </c>
      <c r="C15" s="244">
        <v>25</v>
      </c>
      <c r="D15" s="244">
        <v>500</v>
      </c>
      <c r="E15" s="245">
        <v>47</v>
      </c>
      <c r="F15" s="186" t="str">
        <f t="shared" si="1"/>
        <v/>
      </c>
      <c r="G15" s="187" t="str">
        <f t="shared" si="0"/>
        <v/>
      </c>
      <c r="H15" s="193" t="str">
        <f t="shared" si="0"/>
        <v/>
      </c>
      <c r="I15" s="193" t="str">
        <f t="shared" si="0"/>
        <v/>
      </c>
      <c r="J15" s="187" t="str">
        <f t="shared" si="0"/>
        <v/>
      </c>
      <c r="K15" s="188">
        <f t="shared" si="0"/>
        <v>235</v>
      </c>
      <c r="L15" s="205"/>
    </row>
    <row r="16" spans="2:14" s="190" customFormat="1">
      <c r="B16" s="178">
        <v>10</v>
      </c>
      <c r="C16" s="244">
        <v>20</v>
      </c>
      <c r="D16" s="244">
        <v>550</v>
      </c>
      <c r="E16" s="245">
        <v>15</v>
      </c>
      <c r="F16" s="186" t="str">
        <f t="shared" si="1"/>
        <v/>
      </c>
      <c r="G16" s="187" t="str">
        <f t="shared" si="0"/>
        <v/>
      </c>
      <c r="H16" s="193" t="str">
        <f t="shared" si="0"/>
        <v/>
      </c>
      <c r="I16" s="193" t="str">
        <f t="shared" si="0"/>
        <v/>
      </c>
      <c r="J16" s="187">
        <f t="shared" si="0"/>
        <v>82.5</v>
      </c>
      <c r="K16" s="188" t="str">
        <f t="shared" si="0"/>
        <v/>
      </c>
      <c r="L16" s="205"/>
    </row>
    <row r="17" spans="1:12" s="190" customFormat="1">
      <c r="B17" s="178">
        <v>11</v>
      </c>
      <c r="C17" s="244">
        <v>8</v>
      </c>
      <c r="D17" s="244">
        <v>150</v>
      </c>
      <c r="E17" s="245">
        <v>14</v>
      </c>
      <c r="F17" s="186">
        <f t="shared" si="1"/>
        <v>21</v>
      </c>
      <c r="G17" s="187" t="str">
        <f t="shared" si="0"/>
        <v/>
      </c>
      <c r="H17" s="193" t="str">
        <f t="shared" si="0"/>
        <v/>
      </c>
      <c r="I17" s="193" t="str">
        <f t="shared" si="0"/>
        <v/>
      </c>
      <c r="J17" s="187" t="str">
        <f t="shared" si="0"/>
        <v/>
      </c>
      <c r="K17" s="188" t="str">
        <f t="shared" si="0"/>
        <v/>
      </c>
      <c r="L17" s="205"/>
    </row>
    <row r="18" spans="1:12" s="190" customFormat="1">
      <c r="B18" s="178">
        <v>12</v>
      </c>
      <c r="C18" s="244">
        <v>25</v>
      </c>
      <c r="D18" s="244">
        <v>450</v>
      </c>
      <c r="E18" s="245">
        <v>11</v>
      </c>
      <c r="F18" s="186" t="str">
        <f t="shared" si="1"/>
        <v/>
      </c>
      <c r="G18" s="187" t="str">
        <f t="shared" si="0"/>
        <v/>
      </c>
      <c r="H18" s="193" t="str">
        <f t="shared" si="0"/>
        <v/>
      </c>
      <c r="I18" s="193" t="str">
        <f t="shared" si="0"/>
        <v/>
      </c>
      <c r="J18" s="187" t="str">
        <f t="shared" si="0"/>
        <v/>
      </c>
      <c r="K18" s="188">
        <f t="shared" si="0"/>
        <v>49.5</v>
      </c>
      <c r="L18" s="205"/>
    </row>
    <row r="19" spans="1:12" s="190" customFormat="1">
      <c r="B19" s="178">
        <v>13</v>
      </c>
      <c r="C19" s="244">
        <v>20</v>
      </c>
      <c r="D19" s="244">
        <v>450</v>
      </c>
      <c r="E19" s="245">
        <v>14</v>
      </c>
      <c r="F19" s="186" t="str">
        <f t="shared" si="1"/>
        <v/>
      </c>
      <c r="G19" s="187" t="str">
        <f t="shared" si="0"/>
        <v/>
      </c>
      <c r="H19" s="193" t="str">
        <f t="shared" si="0"/>
        <v/>
      </c>
      <c r="I19" s="193" t="str">
        <f t="shared" si="0"/>
        <v/>
      </c>
      <c r="J19" s="187">
        <f t="shared" si="0"/>
        <v>63</v>
      </c>
      <c r="K19" s="188" t="str">
        <f t="shared" si="0"/>
        <v/>
      </c>
      <c r="L19" s="205"/>
    </row>
    <row r="20" spans="1:12" s="190" customFormat="1">
      <c r="B20" s="178">
        <v>14</v>
      </c>
      <c r="C20" s="244">
        <v>25</v>
      </c>
      <c r="D20" s="244">
        <v>600</v>
      </c>
      <c r="E20" s="245">
        <v>9</v>
      </c>
      <c r="F20" s="186" t="str">
        <f t="shared" si="1"/>
        <v/>
      </c>
      <c r="G20" s="187" t="str">
        <f t="shared" si="0"/>
        <v/>
      </c>
      <c r="H20" s="193" t="str">
        <f t="shared" si="0"/>
        <v/>
      </c>
      <c r="I20" s="193" t="str">
        <f t="shared" si="0"/>
        <v/>
      </c>
      <c r="J20" s="187" t="str">
        <f t="shared" si="0"/>
        <v/>
      </c>
      <c r="K20" s="188">
        <f t="shared" si="0"/>
        <v>54</v>
      </c>
      <c r="L20" s="205"/>
    </row>
    <row r="21" spans="1:12" s="190" customFormat="1">
      <c r="B21" s="178">
        <v>15</v>
      </c>
      <c r="C21" s="244">
        <v>20</v>
      </c>
      <c r="D21" s="244">
        <v>600</v>
      </c>
      <c r="E21" s="245">
        <v>11</v>
      </c>
      <c r="F21" s="186" t="str">
        <f t="shared" si="1"/>
        <v/>
      </c>
      <c r="G21" s="187" t="str">
        <f t="shared" si="0"/>
        <v/>
      </c>
      <c r="H21" s="193" t="str">
        <f t="shared" si="0"/>
        <v/>
      </c>
      <c r="I21" s="193" t="str">
        <f t="shared" si="0"/>
        <v/>
      </c>
      <c r="J21" s="187">
        <f t="shared" si="0"/>
        <v>66</v>
      </c>
      <c r="K21" s="188" t="str">
        <f t="shared" si="0"/>
        <v/>
      </c>
      <c r="L21" s="205"/>
    </row>
    <row r="22" spans="1:12" s="190" customFormat="1">
      <c r="B22" s="178">
        <v>16</v>
      </c>
      <c r="C22" s="244">
        <v>16</v>
      </c>
      <c r="D22" s="244">
        <v>500</v>
      </c>
      <c r="E22" s="245">
        <v>15</v>
      </c>
      <c r="F22" s="186" t="str">
        <f t="shared" si="1"/>
        <v/>
      </c>
      <c r="G22" s="187" t="str">
        <f t="shared" si="0"/>
        <v/>
      </c>
      <c r="H22" s="193" t="str">
        <f t="shared" si="0"/>
        <v/>
      </c>
      <c r="I22" s="193">
        <f t="shared" si="0"/>
        <v>75</v>
      </c>
      <c r="J22" s="187" t="str">
        <f t="shared" si="0"/>
        <v/>
      </c>
      <c r="K22" s="188" t="str">
        <f t="shared" si="0"/>
        <v/>
      </c>
      <c r="L22" s="205"/>
    </row>
    <row r="23" spans="1:12" s="190" customFormat="1">
      <c r="B23" s="178">
        <v>17</v>
      </c>
      <c r="C23" s="244">
        <v>8</v>
      </c>
      <c r="D23" s="244">
        <v>380</v>
      </c>
      <c r="E23" s="245">
        <v>17</v>
      </c>
      <c r="F23" s="186">
        <f t="shared" si="1"/>
        <v>64.599999999999994</v>
      </c>
      <c r="G23" s="187" t="str">
        <f t="shared" si="0"/>
        <v/>
      </c>
      <c r="H23" s="193" t="str">
        <f t="shared" si="0"/>
        <v/>
      </c>
      <c r="I23" s="193" t="str">
        <f t="shared" si="0"/>
        <v/>
      </c>
      <c r="J23" s="187" t="str">
        <f t="shared" si="0"/>
        <v/>
      </c>
      <c r="K23" s="188" t="str">
        <f t="shared" si="0"/>
        <v/>
      </c>
      <c r="L23" s="205"/>
    </row>
    <row r="24" spans="1:12" s="190" customFormat="1">
      <c r="B24" s="178">
        <v>18</v>
      </c>
      <c r="C24" s="244">
        <v>16</v>
      </c>
      <c r="D24" s="244">
        <v>680</v>
      </c>
      <c r="E24" s="245">
        <v>13</v>
      </c>
      <c r="F24" s="186" t="str">
        <f t="shared" si="1"/>
        <v/>
      </c>
      <c r="G24" s="187" t="str">
        <f t="shared" si="0"/>
        <v/>
      </c>
      <c r="H24" s="193" t="str">
        <f t="shared" si="0"/>
        <v/>
      </c>
      <c r="I24" s="193">
        <f t="shared" si="0"/>
        <v>88.4</v>
      </c>
      <c r="J24" s="187" t="str">
        <f t="shared" si="0"/>
        <v/>
      </c>
      <c r="K24" s="188" t="str">
        <f t="shared" si="0"/>
        <v/>
      </c>
      <c r="L24" s="205"/>
    </row>
    <row r="25" spans="1:12" s="190" customFormat="1">
      <c r="B25" s="178">
        <v>19</v>
      </c>
      <c r="C25" s="244">
        <v>16</v>
      </c>
      <c r="D25" s="244">
        <v>680</v>
      </c>
      <c r="E25" s="245">
        <v>9</v>
      </c>
      <c r="F25" s="186" t="str">
        <f t="shared" si="1"/>
        <v/>
      </c>
      <c r="G25" s="187" t="str">
        <f t="shared" si="0"/>
        <v/>
      </c>
      <c r="H25" s="193" t="str">
        <f t="shared" si="0"/>
        <v/>
      </c>
      <c r="I25" s="193">
        <f t="shared" si="0"/>
        <v>61.2</v>
      </c>
      <c r="J25" s="187" t="str">
        <f t="shared" si="0"/>
        <v/>
      </c>
      <c r="K25" s="188" t="str">
        <f t="shared" si="0"/>
        <v/>
      </c>
      <c r="L25" s="205"/>
    </row>
    <row r="26" spans="1:12" s="190" customFormat="1">
      <c r="B26" s="178">
        <v>20</v>
      </c>
      <c r="C26" s="244">
        <v>8</v>
      </c>
      <c r="D26" s="244">
        <v>350</v>
      </c>
      <c r="E26" s="245">
        <v>22</v>
      </c>
      <c r="F26" s="186">
        <f t="shared" si="1"/>
        <v>77</v>
      </c>
      <c r="G26" s="187" t="str">
        <f t="shared" si="0"/>
        <v/>
      </c>
      <c r="H26" s="193" t="str">
        <f t="shared" si="0"/>
        <v/>
      </c>
      <c r="I26" s="193" t="str">
        <f t="shared" si="0"/>
        <v/>
      </c>
      <c r="J26" s="187" t="str">
        <f t="shared" si="0"/>
        <v/>
      </c>
      <c r="K26" s="188" t="str">
        <f t="shared" si="0"/>
        <v/>
      </c>
      <c r="L26" s="205"/>
    </row>
    <row r="27" spans="1:12" s="190" customFormat="1" ht="15.75" thickBot="1">
      <c r="B27" s="178">
        <v>21</v>
      </c>
      <c r="C27" s="244">
        <v>8</v>
      </c>
      <c r="D27" s="244">
        <v>450</v>
      </c>
      <c r="E27" s="245">
        <v>18</v>
      </c>
      <c r="F27" s="186">
        <f t="shared" si="1"/>
        <v>81</v>
      </c>
      <c r="G27" s="187" t="str">
        <f t="shared" si="0"/>
        <v/>
      </c>
      <c r="H27" s="193" t="str">
        <f t="shared" si="0"/>
        <v/>
      </c>
      <c r="I27" s="193" t="str">
        <f t="shared" si="0"/>
        <v/>
      </c>
      <c r="J27" s="187" t="str">
        <f t="shared" si="0"/>
        <v/>
      </c>
      <c r="K27" s="188" t="str">
        <f t="shared" si="0"/>
        <v/>
      </c>
      <c r="L27" s="205"/>
    </row>
    <row r="28" spans="1:12">
      <c r="A28" s="191"/>
      <c r="B28" s="264" t="s">
        <v>3</v>
      </c>
      <c r="C28" s="265"/>
      <c r="D28" s="265"/>
      <c r="E28" s="238" t="s">
        <v>4</v>
      </c>
      <c r="F28" s="200">
        <f t="shared" ref="F28:K28" si="2">SUM(F7:F27)</f>
        <v>758.6</v>
      </c>
      <c r="G28" s="201">
        <f t="shared" si="2"/>
        <v>0</v>
      </c>
      <c r="H28" s="201">
        <f t="shared" si="2"/>
        <v>65.599999999999994</v>
      </c>
      <c r="I28" s="201">
        <f t="shared" si="2"/>
        <v>224.60000000000002</v>
      </c>
      <c r="J28" s="201">
        <f t="shared" si="2"/>
        <v>416.5</v>
      </c>
      <c r="K28" s="202">
        <f t="shared" si="2"/>
        <v>338.5</v>
      </c>
    </row>
    <row r="29" spans="1:12" ht="16.899999999999999" customHeight="1">
      <c r="A29" s="191"/>
      <c r="B29" s="266" t="s">
        <v>5</v>
      </c>
      <c r="C29" s="267"/>
      <c r="D29" s="267"/>
      <c r="E29" s="194" t="s">
        <v>6</v>
      </c>
      <c r="F29" s="166">
        <f t="shared" ref="F29:K29" si="3">ROUND(F6^2*PI()/4*7.85/1000,3)</f>
        <v>0.39500000000000002</v>
      </c>
      <c r="G29" s="74">
        <f t="shared" si="3"/>
        <v>0.61699999999999999</v>
      </c>
      <c r="H29" s="74">
        <f t="shared" si="3"/>
        <v>1.208</v>
      </c>
      <c r="I29" s="74">
        <f t="shared" si="3"/>
        <v>1.5780000000000001</v>
      </c>
      <c r="J29" s="74">
        <f t="shared" si="3"/>
        <v>2.4660000000000002</v>
      </c>
      <c r="K29" s="75">
        <f t="shared" si="3"/>
        <v>3.8530000000000002</v>
      </c>
    </row>
    <row r="30" spans="1:12" ht="16.5" thickBot="1">
      <c r="A30" s="191"/>
      <c r="B30" s="268" t="s">
        <v>7</v>
      </c>
      <c r="C30" s="269"/>
      <c r="D30" s="269"/>
      <c r="E30" s="232" t="s">
        <v>6</v>
      </c>
      <c r="F30" s="167">
        <f t="shared" ref="F30:K30" si="4">F28*F29</f>
        <v>299.64700000000005</v>
      </c>
      <c r="G30" s="76">
        <f t="shared" si="4"/>
        <v>0</v>
      </c>
      <c r="H30" s="76">
        <f t="shared" si="4"/>
        <v>79.244799999999984</v>
      </c>
      <c r="I30" s="76">
        <f t="shared" si="4"/>
        <v>354.41880000000003</v>
      </c>
      <c r="J30" s="76">
        <f t="shared" si="4"/>
        <v>1027.0890000000002</v>
      </c>
      <c r="K30" s="77">
        <f t="shared" si="4"/>
        <v>1304.2405000000001</v>
      </c>
    </row>
    <row r="31" spans="1:12" ht="18.75" thickBot="1">
      <c r="A31" s="191"/>
      <c r="B31" s="205"/>
      <c r="C31" s="205"/>
      <c r="D31" s="205"/>
      <c r="E31" s="205"/>
      <c r="F31" s="270">
        <f>SUM(F30:K30)</f>
        <v>3064.6401000000005</v>
      </c>
      <c r="G31" s="271"/>
      <c r="H31" s="271"/>
      <c r="I31" s="271"/>
      <c r="J31" s="271"/>
      <c r="K31" s="272"/>
    </row>
    <row r="34" spans="2:9" ht="18">
      <c r="B34" s="4" t="s">
        <v>74</v>
      </c>
      <c r="C34" s="246"/>
      <c r="D34" s="246"/>
      <c r="E34" s="246"/>
      <c r="F34" s="247"/>
      <c r="G34" s="246"/>
      <c r="H34" s="246"/>
      <c r="I34" s="246"/>
    </row>
    <row r="35" spans="2:9">
      <c r="B35" s="246"/>
      <c r="C35" s="246"/>
      <c r="D35" s="246"/>
      <c r="E35" s="246"/>
      <c r="F35" s="246"/>
      <c r="G35" s="246"/>
      <c r="H35" s="246"/>
      <c r="I35" s="246"/>
    </row>
    <row r="36" spans="2:9" ht="19.5" thickBot="1">
      <c r="B36" s="226"/>
      <c r="C36" s="246"/>
      <c r="D36" s="246"/>
      <c r="E36" s="246"/>
      <c r="F36" s="247"/>
      <c r="G36" s="246"/>
      <c r="H36" s="246"/>
      <c r="I36" s="246"/>
    </row>
    <row r="37" spans="2:9" ht="15.75" thickBot="1">
      <c r="B37" s="293" t="s">
        <v>1</v>
      </c>
      <c r="C37" s="294" t="s">
        <v>156</v>
      </c>
      <c r="D37" s="295" t="s">
        <v>17</v>
      </c>
      <c r="E37" s="295"/>
      <c r="F37" s="295"/>
      <c r="G37" s="296" t="s">
        <v>93</v>
      </c>
      <c r="H37" s="248"/>
      <c r="I37" s="297" t="s">
        <v>7</v>
      </c>
    </row>
    <row r="38" spans="2:9" ht="15.75" thickBot="1">
      <c r="B38" s="293"/>
      <c r="C38" s="294"/>
      <c r="D38" s="249"/>
      <c r="E38" s="250"/>
      <c r="F38" s="298" t="s">
        <v>19</v>
      </c>
      <c r="G38" s="296"/>
      <c r="H38" s="251"/>
      <c r="I38" s="297"/>
    </row>
    <row r="39" spans="2:9" ht="15.75" thickBot="1">
      <c r="B39" s="293"/>
      <c r="C39" s="294"/>
      <c r="D39" s="252"/>
      <c r="E39" s="253"/>
      <c r="F39" s="298"/>
      <c r="G39" s="296"/>
      <c r="H39" s="254"/>
      <c r="I39" s="255" t="s">
        <v>6</v>
      </c>
    </row>
    <row r="40" spans="2:9" ht="15.75" thickBot="1">
      <c r="B40" s="256" t="s">
        <v>157</v>
      </c>
      <c r="C40" s="257" t="s">
        <v>80</v>
      </c>
      <c r="D40" s="258" t="s">
        <v>21</v>
      </c>
      <c r="E40" s="259">
        <v>748.75</v>
      </c>
      <c r="F40" s="260">
        <f>2*E40</f>
        <v>1497.5</v>
      </c>
      <c r="G40" s="261">
        <v>8.0399999999999991</v>
      </c>
      <c r="H40" s="254"/>
      <c r="I40" s="262">
        <f>F40*G40</f>
        <v>12039.899999999998</v>
      </c>
    </row>
    <row r="41" spans="2:9" ht="18.75" thickBot="1">
      <c r="E41" s="292">
        <f>SUM(I40)</f>
        <v>12039.899999999998</v>
      </c>
      <c r="F41" s="292"/>
      <c r="G41" s="292"/>
      <c r="H41" s="292"/>
      <c r="I41" s="263" t="s">
        <v>6</v>
      </c>
    </row>
    <row r="42" spans="2:9">
      <c r="B42" s="227" t="s">
        <v>22</v>
      </c>
      <c r="C42" s="246"/>
      <c r="D42" s="246"/>
      <c r="E42" s="246"/>
      <c r="F42" s="246"/>
      <c r="G42" s="246"/>
      <c r="H42" s="246"/>
      <c r="I42" s="246"/>
    </row>
    <row r="43" spans="2:9">
      <c r="B43" s="246" t="s">
        <v>153</v>
      </c>
      <c r="C43" s="246"/>
      <c r="D43" s="246"/>
      <c r="E43" s="246"/>
      <c r="F43" s="246"/>
      <c r="G43" s="246"/>
      <c r="H43" s="246"/>
      <c r="I43" s="246"/>
    </row>
  </sheetData>
  <mergeCells count="18">
    <mergeCell ref="F4:K4"/>
    <mergeCell ref="F5:K5"/>
    <mergeCell ref="B1:C1"/>
    <mergeCell ref="B4:B6"/>
    <mergeCell ref="C4:C6"/>
    <mergeCell ref="D4:D6"/>
    <mergeCell ref="E4:E6"/>
    <mergeCell ref="E41:H41"/>
    <mergeCell ref="B28:D28"/>
    <mergeCell ref="B29:D29"/>
    <mergeCell ref="B30:D30"/>
    <mergeCell ref="F31:K31"/>
    <mergeCell ref="B37:B39"/>
    <mergeCell ref="C37:C39"/>
    <mergeCell ref="D37:F37"/>
    <mergeCell ref="G37:G39"/>
    <mergeCell ref="I37:I38"/>
    <mergeCell ref="F38:F39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6"/>
  <sheetViews>
    <sheetView view="pageBreakPreview" topLeftCell="A10" zoomScale="115" zoomScaleNormal="100" zoomScaleSheetLayoutView="115" workbookViewId="0">
      <selection activeCell="J23" sqref="J23"/>
    </sheetView>
  </sheetViews>
  <sheetFormatPr defaultRowHeight="15"/>
  <cols>
    <col min="1" max="1" width="4.5703125" customWidth="1"/>
    <col min="2" max="2" width="9.85546875" bestFit="1" customWidth="1"/>
    <col min="6" max="6" width="7.85546875" customWidth="1"/>
    <col min="7" max="7" width="7.5703125" customWidth="1"/>
    <col min="8" max="8" width="8.42578125" customWidth="1"/>
    <col min="9" max="9" width="8.7109375" customWidth="1"/>
    <col min="10" max="10" width="11.85546875" customWidth="1"/>
    <col min="12" max="12" width="9.42578125" customWidth="1"/>
    <col min="13" max="13" width="12.7109375" customWidth="1"/>
  </cols>
  <sheetData>
    <row r="1" spans="2:13" ht="15.75">
      <c r="B1" s="3"/>
      <c r="C1" s="5"/>
      <c r="D1" s="5"/>
      <c r="E1" s="5"/>
      <c r="F1" s="5"/>
      <c r="I1" s="1"/>
    </row>
    <row r="2" spans="2:13" ht="18">
      <c r="B2" s="273" t="s">
        <v>16</v>
      </c>
      <c r="C2" s="273"/>
      <c r="D2" s="34" t="s">
        <v>64</v>
      </c>
      <c r="E2" s="5"/>
      <c r="F2" s="5"/>
      <c r="I2" s="1"/>
    </row>
    <row r="3" spans="2:13" ht="18">
      <c r="C3" s="14"/>
      <c r="D3" s="34" t="s">
        <v>63</v>
      </c>
      <c r="E3" s="14"/>
      <c r="F3" s="5"/>
      <c r="I3" s="1"/>
    </row>
    <row r="4" spans="2:13" ht="18.75" thickBot="1">
      <c r="B4" s="10" t="s">
        <v>15</v>
      </c>
      <c r="C4" s="5"/>
      <c r="D4" s="5"/>
      <c r="E4" s="5"/>
      <c r="F4" s="5"/>
      <c r="G4" s="5"/>
      <c r="H4" s="5"/>
      <c r="I4" s="1"/>
    </row>
    <row r="5" spans="2:13" ht="15" customHeight="1">
      <c r="B5" s="315" t="s">
        <v>0</v>
      </c>
      <c r="C5" s="277" t="s">
        <v>1</v>
      </c>
      <c r="D5" s="319" t="s">
        <v>8</v>
      </c>
      <c r="E5" s="322" t="s">
        <v>2</v>
      </c>
      <c r="F5" s="337" t="s">
        <v>24</v>
      </c>
      <c r="G5" s="338"/>
      <c r="H5" s="338"/>
      <c r="I5" s="339"/>
      <c r="J5" s="1"/>
      <c r="L5" s="31"/>
      <c r="M5" s="1"/>
    </row>
    <row r="6" spans="2:13" ht="15" customHeight="1" thickBot="1">
      <c r="B6" s="316"/>
      <c r="C6" s="278"/>
      <c r="D6" s="320"/>
      <c r="E6" s="323"/>
      <c r="F6" s="343" t="s">
        <v>25</v>
      </c>
      <c r="G6" s="344"/>
      <c r="H6" s="344"/>
      <c r="I6" s="345"/>
      <c r="J6" s="1"/>
      <c r="L6" s="32"/>
      <c r="M6" s="1"/>
    </row>
    <row r="7" spans="2:13" ht="15.75" thickBot="1">
      <c r="B7" s="317"/>
      <c r="C7" s="318"/>
      <c r="D7" s="321"/>
      <c r="E7" s="324"/>
      <c r="F7" s="25">
        <v>6</v>
      </c>
      <c r="G7" s="26">
        <v>8</v>
      </c>
      <c r="H7" s="26">
        <v>12</v>
      </c>
      <c r="I7" s="27">
        <v>16</v>
      </c>
      <c r="J7" s="2"/>
      <c r="K7" s="2"/>
    </row>
    <row r="8" spans="2:13">
      <c r="B8" s="12">
        <v>1</v>
      </c>
      <c r="C8" s="17">
        <v>12</v>
      </c>
      <c r="D8" s="17">
        <v>2350</v>
      </c>
      <c r="E8" s="70">
        <v>44</v>
      </c>
      <c r="F8" s="15" t="str">
        <f t="shared" ref="F8:I20" si="0">IF($C8=F$7,$D8*$E8/1000,"")</f>
        <v/>
      </c>
      <c r="G8" s="7" t="str">
        <f t="shared" si="0"/>
        <v/>
      </c>
      <c r="H8" s="7">
        <f t="shared" si="0"/>
        <v>103.4</v>
      </c>
      <c r="I8" s="8" t="str">
        <f t="shared" si="0"/>
        <v/>
      </c>
      <c r="J8" s="2"/>
      <c r="K8" s="2"/>
    </row>
    <row r="9" spans="2:13">
      <c r="B9" s="13">
        <v>2</v>
      </c>
      <c r="C9" s="17">
        <v>12</v>
      </c>
      <c r="D9" s="17">
        <v>6410</v>
      </c>
      <c r="E9" s="70">
        <v>32</v>
      </c>
      <c r="F9" s="16" t="str">
        <f t="shared" si="0"/>
        <v/>
      </c>
      <c r="G9" s="6" t="str">
        <f t="shared" si="0"/>
        <v/>
      </c>
      <c r="H9" s="6">
        <f t="shared" si="0"/>
        <v>205.12</v>
      </c>
      <c r="I9" s="9" t="str">
        <f t="shared" si="0"/>
        <v/>
      </c>
      <c r="J9" s="1"/>
      <c r="K9" s="1"/>
    </row>
    <row r="10" spans="2:13">
      <c r="B10" s="12">
        <v>3</v>
      </c>
      <c r="C10" s="17">
        <v>12</v>
      </c>
      <c r="D10" s="17">
        <v>1000</v>
      </c>
      <c r="E10" s="70">
        <v>336</v>
      </c>
      <c r="F10" s="16" t="str">
        <f t="shared" si="0"/>
        <v/>
      </c>
      <c r="G10" s="6" t="str">
        <f t="shared" si="0"/>
        <v/>
      </c>
      <c r="H10" s="6">
        <f t="shared" si="0"/>
        <v>336</v>
      </c>
      <c r="I10" s="9" t="str">
        <f t="shared" si="0"/>
        <v/>
      </c>
      <c r="J10" s="31"/>
      <c r="K10" s="1"/>
    </row>
    <row r="11" spans="2:13">
      <c r="B11" s="12" t="s">
        <v>11</v>
      </c>
      <c r="C11" s="17">
        <v>6</v>
      </c>
      <c r="D11" s="17">
        <v>250</v>
      </c>
      <c r="E11" s="70">
        <v>545</v>
      </c>
      <c r="F11" s="19">
        <f t="shared" si="0"/>
        <v>136.25</v>
      </c>
      <c r="G11" s="18" t="str">
        <f t="shared" si="0"/>
        <v/>
      </c>
      <c r="H11" s="18" t="str">
        <f t="shared" si="0"/>
        <v/>
      </c>
      <c r="I11" s="11" t="str">
        <f t="shared" si="0"/>
        <v/>
      </c>
    </row>
    <row r="12" spans="2:13">
      <c r="B12" s="12" t="s">
        <v>12</v>
      </c>
      <c r="C12" s="17">
        <v>6</v>
      </c>
      <c r="D12" s="17">
        <v>280</v>
      </c>
      <c r="E12" s="70">
        <v>112</v>
      </c>
      <c r="F12" s="19">
        <f t="shared" si="0"/>
        <v>31.36</v>
      </c>
      <c r="G12" s="18" t="str">
        <f t="shared" si="0"/>
        <v/>
      </c>
      <c r="H12" s="18" t="str">
        <f t="shared" si="0"/>
        <v/>
      </c>
      <c r="I12" s="11" t="str">
        <f t="shared" si="0"/>
        <v/>
      </c>
    </row>
    <row r="13" spans="2:13">
      <c r="B13" s="12" t="s">
        <v>10</v>
      </c>
      <c r="C13" s="17">
        <v>8</v>
      </c>
      <c r="D13" s="17">
        <v>1000</v>
      </c>
      <c r="E13" s="70">
        <v>367</v>
      </c>
      <c r="F13" s="19" t="str">
        <f t="shared" si="0"/>
        <v/>
      </c>
      <c r="G13" s="18">
        <f t="shared" si="0"/>
        <v>367</v>
      </c>
      <c r="H13" s="18" t="str">
        <f t="shared" si="0"/>
        <v/>
      </c>
      <c r="I13" s="11" t="str">
        <f t="shared" si="0"/>
        <v/>
      </c>
    </row>
    <row r="14" spans="2:13">
      <c r="B14" s="12" t="s">
        <v>65</v>
      </c>
      <c r="C14" s="17">
        <v>12</v>
      </c>
      <c r="D14" s="17">
        <v>1110</v>
      </c>
      <c r="E14" s="70">
        <v>63</v>
      </c>
      <c r="F14" s="19" t="str">
        <f t="shared" si="0"/>
        <v/>
      </c>
      <c r="G14" s="18" t="str">
        <f t="shared" si="0"/>
        <v/>
      </c>
      <c r="H14" s="18">
        <f t="shared" si="0"/>
        <v>69.930000000000007</v>
      </c>
      <c r="I14" s="11" t="str">
        <f t="shared" si="0"/>
        <v/>
      </c>
    </row>
    <row r="15" spans="2:13">
      <c r="B15" s="12" t="s">
        <v>66</v>
      </c>
      <c r="C15" s="17">
        <v>8</v>
      </c>
      <c r="D15" s="17">
        <v>820</v>
      </c>
      <c r="E15" s="70">
        <v>355</v>
      </c>
      <c r="F15" s="19" t="str">
        <f t="shared" si="0"/>
        <v/>
      </c>
      <c r="G15" s="18">
        <f t="shared" si="0"/>
        <v>291.10000000000002</v>
      </c>
      <c r="H15" s="18" t="str">
        <f t="shared" si="0"/>
        <v/>
      </c>
      <c r="I15" s="11" t="str">
        <f t="shared" si="0"/>
        <v/>
      </c>
    </row>
    <row r="16" spans="2:13">
      <c r="B16" s="12" t="s">
        <v>67</v>
      </c>
      <c r="C16" s="17">
        <v>12</v>
      </c>
      <c r="D16" s="17">
        <v>1140</v>
      </c>
      <c r="E16" s="70">
        <v>79</v>
      </c>
      <c r="F16" s="20" t="str">
        <f t="shared" si="0"/>
        <v/>
      </c>
      <c r="G16" s="21" t="str">
        <f t="shared" si="0"/>
        <v/>
      </c>
      <c r="H16" s="21">
        <f t="shared" si="0"/>
        <v>90.06</v>
      </c>
      <c r="I16" s="22" t="str">
        <f t="shared" si="0"/>
        <v/>
      </c>
    </row>
    <row r="17" spans="2:10">
      <c r="B17" s="12" t="s">
        <v>68</v>
      </c>
      <c r="C17" s="33">
        <v>12</v>
      </c>
      <c r="D17" s="33">
        <v>1160</v>
      </c>
      <c r="E17" s="143">
        <v>175</v>
      </c>
      <c r="F17" s="20" t="str">
        <f t="shared" si="0"/>
        <v/>
      </c>
      <c r="G17" s="21" t="str">
        <f t="shared" si="0"/>
        <v/>
      </c>
      <c r="H17" s="21">
        <f t="shared" si="0"/>
        <v>203</v>
      </c>
      <c r="I17" s="22" t="str">
        <f t="shared" si="0"/>
        <v/>
      </c>
    </row>
    <row r="18" spans="2:10">
      <c r="B18" s="12" t="s">
        <v>69</v>
      </c>
      <c r="C18" s="33">
        <v>12</v>
      </c>
      <c r="D18" s="33">
        <v>1760</v>
      </c>
      <c r="E18" s="143">
        <v>105</v>
      </c>
      <c r="F18" s="20" t="str">
        <f t="shared" si="0"/>
        <v/>
      </c>
      <c r="G18" s="21" t="str">
        <f t="shared" si="0"/>
        <v/>
      </c>
      <c r="H18" s="21">
        <f t="shared" si="0"/>
        <v>184.8</v>
      </c>
      <c r="I18" s="22" t="str">
        <f t="shared" si="0"/>
        <v/>
      </c>
    </row>
    <row r="19" spans="2:10">
      <c r="B19" s="12" t="s">
        <v>70</v>
      </c>
      <c r="C19" s="33">
        <v>12</v>
      </c>
      <c r="D19" s="33">
        <v>13750</v>
      </c>
      <c r="E19" s="143">
        <v>8</v>
      </c>
      <c r="F19" s="20" t="str">
        <f t="shared" si="0"/>
        <v/>
      </c>
      <c r="G19" s="21" t="str">
        <f t="shared" si="0"/>
        <v/>
      </c>
      <c r="H19" s="21">
        <f t="shared" si="0"/>
        <v>110</v>
      </c>
      <c r="I19" s="22" t="str">
        <f t="shared" si="0"/>
        <v/>
      </c>
    </row>
    <row r="20" spans="2:10" ht="15.75" thickBot="1">
      <c r="B20" s="12" t="s">
        <v>71</v>
      </c>
      <c r="C20" s="33">
        <v>12</v>
      </c>
      <c r="D20" s="33">
        <v>2060</v>
      </c>
      <c r="E20" s="143">
        <v>67</v>
      </c>
      <c r="F20" s="161" t="str">
        <f t="shared" si="0"/>
        <v/>
      </c>
      <c r="G20" s="116" t="str">
        <f t="shared" si="0"/>
        <v/>
      </c>
      <c r="H20" s="116">
        <f t="shared" si="0"/>
        <v>138.02000000000001</v>
      </c>
      <c r="I20" s="162" t="str">
        <f t="shared" si="0"/>
        <v/>
      </c>
    </row>
    <row r="21" spans="2:10">
      <c r="B21" s="325" t="s">
        <v>3</v>
      </c>
      <c r="C21" s="326"/>
      <c r="D21" s="326"/>
      <c r="E21" s="53" t="s">
        <v>4</v>
      </c>
      <c r="F21" s="28">
        <f>SUM(F8:F20)</f>
        <v>167.61</v>
      </c>
      <c r="G21" s="29">
        <f>SUM(G8:G20)</f>
        <v>658.1</v>
      </c>
      <c r="H21" s="29">
        <f>SUM(H8:H20)</f>
        <v>1440.33</v>
      </c>
      <c r="I21" s="30">
        <f>SUM(I8:I20)</f>
        <v>0</v>
      </c>
    </row>
    <row r="22" spans="2:10" ht="15.75">
      <c r="B22" s="327" t="s">
        <v>5</v>
      </c>
      <c r="C22" s="328"/>
      <c r="D22" s="328"/>
      <c r="E22" s="158" t="s">
        <v>6</v>
      </c>
      <c r="F22" s="166">
        <f>ROUND(F7^2*PI()/4*7.85/1000,3)</f>
        <v>0.222</v>
      </c>
      <c r="G22" s="74">
        <f>ROUND(G7^2*PI()/4*7.85/1000,3)</f>
        <v>0.39500000000000002</v>
      </c>
      <c r="H22" s="74">
        <f>ROUND(H7^2*PI()/4*7.85/1000,3)</f>
        <v>0.88800000000000001</v>
      </c>
      <c r="I22" s="75">
        <f>ROUND(I7^2*PI()/4*7.85/1000,3)</f>
        <v>1.5780000000000001</v>
      </c>
    </row>
    <row r="23" spans="2:10" ht="16.5" thickBot="1">
      <c r="B23" s="329" t="s">
        <v>7</v>
      </c>
      <c r="C23" s="330"/>
      <c r="D23" s="330"/>
      <c r="E23" s="54" t="s">
        <v>6</v>
      </c>
      <c r="F23" s="167">
        <f>F21*F22</f>
        <v>37.209420000000001</v>
      </c>
      <c r="G23" s="76">
        <f>G21*G22</f>
        <v>259.9495</v>
      </c>
      <c r="H23" s="76">
        <f>H21*H22</f>
        <v>1279.01304</v>
      </c>
      <c r="I23" s="77">
        <f>I21*I22</f>
        <v>0</v>
      </c>
    </row>
    <row r="24" spans="2:10" ht="18.75" thickBot="1">
      <c r="B24" s="2"/>
      <c r="C24" s="2"/>
      <c r="D24" s="2"/>
      <c r="E24" s="2"/>
      <c r="F24" s="331">
        <f>SUM(F23:I23)</f>
        <v>1576.1719600000001</v>
      </c>
      <c r="G24" s="332"/>
      <c r="H24" s="332"/>
      <c r="I24" s="333"/>
      <c r="J24" s="23"/>
    </row>
    <row r="25" spans="2:10" ht="18">
      <c r="B25" s="2"/>
      <c r="C25" s="2"/>
      <c r="D25" s="2"/>
      <c r="E25" s="2"/>
      <c r="F25" s="24"/>
      <c r="G25" s="23"/>
      <c r="H25" s="23"/>
      <c r="I25" s="23"/>
      <c r="J25" s="23"/>
    </row>
    <row r="26" spans="2:10" ht="18">
      <c r="B26" s="4" t="s">
        <v>74</v>
      </c>
      <c r="F26" s="1"/>
    </row>
    <row r="28" spans="2:10" ht="19.5" thickBot="1">
      <c r="B28" s="49"/>
      <c r="F28" s="1"/>
    </row>
    <row r="29" spans="2:10" ht="15" customHeight="1">
      <c r="B29" s="299" t="s">
        <v>1</v>
      </c>
      <c r="C29" s="302" t="s">
        <v>27</v>
      </c>
      <c r="D29" s="305" t="s">
        <v>17</v>
      </c>
      <c r="E29" s="306"/>
      <c r="F29" s="307"/>
      <c r="G29" s="308" t="s">
        <v>18</v>
      </c>
      <c r="H29" s="311" t="s">
        <v>7</v>
      </c>
    </row>
    <row r="30" spans="2:10" ht="15" customHeight="1">
      <c r="B30" s="300"/>
      <c r="C30" s="303"/>
      <c r="D30" s="35"/>
      <c r="E30" s="36"/>
      <c r="F30" s="313" t="s">
        <v>19</v>
      </c>
      <c r="G30" s="309"/>
      <c r="H30" s="312"/>
    </row>
    <row r="31" spans="2:10" ht="15.75" thickBot="1">
      <c r="B31" s="301"/>
      <c r="C31" s="304"/>
      <c r="D31" s="37"/>
      <c r="E31" s="38"/>
      <c r="F31" s="314"/>
      <c r="G31" s="310"/>
      <c r="H31" s="39" t="s">
        <v>6</v>
      </c>
    </row>
    <row r="32" spans="2:10" ht="15.75" thickBot="1">
      <c r="B32" s="40" t="s">
        <v>72</v>
      </c>
      <c r="C32" s="41" t="s">
        <v>73</v>
      </c>
      <c r="D32" s="42" t="s">
        <v>21</v>
      </c>
      <c r="E32" s="43">
        <v>164.8</v>
      </c>
      <c r="F32" s="44">
        <f>2*E32</f>
        <v>329.6</v>
      </c>
      <c r="G32" s="45">
        <v>6.41</v>
      </c>
      <c r="H32" s="46">
        <f>F32*G32</f>
        <v>2112.7360000000003</v>
      </c>
    </row>
    <row r="33" spans="2:8" ht="18.75" thickBot="1">
      <c r="E33" s="334">
        <f>SUM(H32:H32)</f>
        <v>2112.7360000000003</v>
      </c>
      <c r="F33" s="335"/>
      <c r="G33" s="335"/>
      <c r="H33" s="47" t="s">
        <v>6</v>
      </c>
    </row>
    <row r="34" spans="2:8" ht="18.75" thickBot="1">
      <c r="E34" s="50"/>
      <c r="F34" s="50"/>
      <c r="G34" s="50"/>
      <c r="H34" s="51"/>
    </row>
    <row r="35" spans="2:8" ht="15" customHeight="1">
      <c r="B35" s="299" t="s">
        <v>1</v>
      </c>
      <c r="C35" s="302" t="s">
        <v>28</v>
      </c>
      <c r="D35" s="305" t="s">
        <v>17</v>
      </c>
      <c r="E35" s="306"/>
      <c r="F35" s="307"/>
      <c r="G35" s="308" t="s">
        <v>18</v>
      </c>
      <c r="H35" s="311" t="s">
        <v>7</v>
      </c>
    </row>
    <row r="36" spans="2:8" ht="15" customHeight="1">
      <c r="B36" s="300"/>
      <c r="C36" s="303"/>
      <c r="D36" s="35"/>
      <c r="E36" s="36"/>
      <c r="F36" s="313" t="s">
        <v>19</v>
      </c>
      <c r="G36" s="309"/>
      <c r="H36" s="312"/>
    </row>
    <row r="37" spans="2:8" ht="15.75" thickBot="1">
      <c r="B37" s="301"/>
      <c r="C37" s="304"/>
      <c r="D37" s="37"/>
      <c r="E37" s="38"/>
      <c r="F37" s="314"/>
      <c r="G37" s="310"/>
      <c r="H37" s="39" t="s">
        <v>6</v>
      </c>
    </row>
    <row r="38" spans="2:8" ht="15.75" thickBot="1">
      <c r="B38" s="40" t="s">
        <v>20</v>
      </c>
      <c r="C38" s="41" t="s">
        <v>73</v>
      </c>
      <c r="D38" s="42" t="s">
        <v>21</v>
      </c>
      <c r="E38" s="43">
        <v>33.9</v>
      </c>
      <c r="F38" s="44">
        <f>2*E38</f>
        <v>67.8</v>
      </c>
      <c r="G38" s="45">
        <v>8.8800000000000008</v>
      </c>
      <c r="H38" s="46">
        <f>F38*G38</f>
        <v>602.06400000000008</v>
      </c>
    </row>
    <row r="39" spans="2:8" ht="18.75" thickBot="1">
      <c r="E39" s="334">
        <f>SUM(H38:H38)</f>
        <v>602.06400000000008</v>
      </c>
      <c r="F39" s="335"/>
      <c r="G39" s="335"/>
      <c r="H39" s="47" t="s">
        <v>6</v>
      </c>
    </row>
    <row r="41" spans="2:8">
      <c r="B41" s="48" t="s">
        <v>22</v>
      </c>
    </row>
    <row r="42" spans="2:8">
      <c r="B42" t="s">
        <v>75</v>
      </c>
    </row>
    <row r="49" spans="2:13" ht="15.75">
      <c r="B49" s="3"/>
      <c r="C49" s="5"/>
      <c r="D49" s="5"/>
      <c r="E49" s="5"/>
      <c r="F49" s="5"/>
      <c r="I49" s="1"/>
    </row>
    <row r="50" spans="2:13" ht="18">
      <c r="B50" s="273" t="s">
        <v>16</v>
      </c>
      <c r="C50" s="273"/>
      <c r="D50" s="34" t="s">
        <v>76</v>
      </c>
      <c r="E50" s="5"/>
      <c r="F50" s="5"/>
      <c r="I50" s="1"/>
    </row>
    <row r="51" spans="2:13" ht="18">
      <c r="C51" s="14"/>
      <c r="D51" s="34" t="s">
        <v>77</v>
      </c>
      <c r="E51" s="14"/>
      <c r="F51" s="5"/>
      <c r="I51" s="1"/>
    </row>
    <row r="52" spans="2:13" ht="18.75" thickBot="1">
      <c r="B52" s="10" t="s">
        <v>15</v>
      </c>
      <c r="C52" s="5"/>
      <c r="D52" s="5"/>
      <c r="E52" s="5"/>
      <c r="F52" s="5"/>
      <c r="G52" s="5"/>
      <c r="H52" s="5"/>
      <c r="I52" s="1"/>
    </row>
    <row r="53" spans="2:13" ht="15" customHeight="1">
      <c r="B53" s="315" t="s">
        <v>0</v>
      </c>
      <c r="C53" s="277" t="s">
        <v>1</v>
      </c>
      <c r="D53" s="319" t="s">
        <v>8</v>
      </c>
      <c r="E53" s="322" t="s">
        <v>2</v>
      </c>
      <c r="F53" s="337" t="s">
        <v>24</v>
      </c>
      <c r="G53" s="338"/>
      <c r="H53" s="338"/>
      <c r="I53" s="339"/>
      <c r="J53" s="1"/>
      <c r="L53" s="31"/>
      <c r="M53" s="1"/>
    </row>
    <row r="54" spans="2:13" ht="15" customHeight="1" thickBot="1">
      <c r="B54" s="316"/>
      <c r="C54" s="278"/>
      <c r="D54" s="320"/>
      <c r="E54" s="323"/>
      <c r="F54" s="343" t="s">
        <v>25</v>
      </c>
      <c r="G54" s="344"/>
      <c r="H54" s="344"/>
      <c r="I54" s="345"/>
      <c r="J54" s="1"/>
      <c r="L54" s="32"/>
      <c r="M54" s="1"/>
    </row>
    <row r="55" spans="2:13" ht="15.75" thickBot="1">
      <c r="B55" s="317"/>
      <c r="C55" s="318"/>
      <c r="D55" s="321"/>
      <c r="E55" s="324"/>
      <c r="F55" s="160">
        <v>6</v>
      </c>
      <c r="G55" s="73">
        <v>8</v>
      </c>
      <c r="H55" s="73">
        <v>12</v>
      </c>
      <c r="I55" s="69">
        <v>16</v>
      </c>
      <c r="J55" s="2"/>
      <c r="K55" s="2"/>
    </row>
    <row r="56" spans="2:13">
      <c r="B56" s="12">
        <v>1</v>
      </c>
      <c r="C56" s="17">
        <v>12</v>
      </c>
      <c r="D56" s="17">
        <v>2350</v>
      </c>
      <c r="E56" s="70">
        <v>24</v>
      </c>
      <c r="F56" s="15" t="str">
        <f t="shared" ref="F56:I70" si="1">IF($C56=F$7,$D56*$E56/1000,"")</f>
        <v/>
      </c>
      <c r="G56" s="7" t="str">
        <f t="shared" si="1"/>
        <v/>
      </c>
      <c r="H56" s="7">
        <f t="shared" si="1"/>
        <v>56.4</v>
      </c>
      <c r="I56" s="8" t="str">
        <f t="shared" si="1"/>
        <v/>
      </c>
      <c r="J56" s="2"/>
      <c r="K56" s="2"/>
    </row>
    <row r="57" spans="2:13">
      <c r="B57" s="13">
        <v>2</v>
      </c>
      <c r="C57" s="17">
        <v>12</v>
      </c>
      <c r="D57" s="17">
        <v>4830</v>
      </c>
      <c r="E57" s="70">
        <v>8</v>
      </c>
      <c r="F57" s="16" t="str">
        <f t="shared" si="1"/>
        <v/>
      </c>
      <c r="G57" s="6" t="str">
        <f t="shared" si="1"/>
        <v/>
      </c>
      <c r="H57" s="6">
        <f t="shared" si="1"/>
        <v>38.64</v>
      </c>
      <c r="I57" s="9" t="str">
        <f t="shared" si="1"/>
        <v/>
      </c>
      <c r="J57" s="1"/>
      <c r="K57" s="1"/>
    </row>
    <row r="58" spans="2:13">
      <c r="B58" s="12">
        <v>3</v>
      </c>
      <c r="C58" s="17">
        <v>12</v>
      </c>
      <c r="D58" s="17">
        <v>1000</v>
      </c>
      <c r="E58" s="70">
        <v>80</v>
      </c>
      <c r="F58" s="16" t="str">
        <f t="shared" si="1"/>
        <v/>
      </c>
      <c r="G58" s="6" t="str">
        <f t="shared" si="1"/>
        <v/>
      </c>
      <c r="H58" s="6">
        <f t="shared" si="1"/>
        <v>80</v>
      </c>
      <c r="I58" s="9" t="str">
        <f t="shared" si="1"/>
        <v/>
      </c>
      <c r="J58" s="31"/>
      <c r="K58" s="1"/>
    </row>
    <row r="59" spans="2:13">
      <c r="B59" s="12">
        <v>4</v>
      </c>
      <c r="C59" s="17">
        <v>12</v>
      </c>
      <c r="D59" s="17">
        <v>2950</v>
      </c>
      <c r="E59" s="70">
        <v>4</v>
      </c>
      <c r="F59" s="16" t="str">
        <f t="shared" si="1"/>
        <v/>
      </c>
      <c r="G59" s="6" t="str">
        <f t="shared" si="1"/>
        <v/>
      </c>
      <c r="H59" s="6">
        <f t="shared" si="1"/>
        <v>11.8</v>
      </c>
      <c r="I59" s="9" t="str">
        <f t="shared" si="1"/>
        <v/>
      </c>
      <c r="J59" s="31"/>
      <c r="K59" s="1"/>
    </row>
    <row r="60" spans="2:13">
      <c r="B60" s="12" t="s">
        <v>11</v>
      </c>
      <c r="C60" s="17">
        <v>6</v>
      </c>
      <c r="D60" s="17">
        <v>250</v>
      </c>
      <c r="E60" s="70">
        <v>273</v>
      </c>
      <c r="F60" s="19">
        <f t="shared" si="1"/>
        <v>68.25</v>
      </c>
      <c r="G60" s="18" t="str">
        <f t="shared" si="1"/>
        <v/>
      </c>
      <c r="H60" s="18" t="str">
        <f t="shared" si="1"/>
        <v/>
      </c>
      <c r="I60" s="11" t="str">
        <f t="shared" si="1"/>
        <v/>
      </c>
    </row>
    <row r="61" spans="2:13">
      <c r="B61" s="12" t="s">
        <v>12</v>
      </c>
      <c r="C61" s="17">
        <v>6</v>
      </c>
      <c r="D61" s="17">
        <v>280</v>
      </c>
      <c r="E61" s="70">
        <v>84</v>
      </c>
      <c r="F61" s="19">
        <f t="shared" si="1"/>
        <v>23.52</v>
      </c>
      <c r="G61" s="18" t="str">
        <f t="shared" si="1"/>
        <v/>
      </c>
      <c r="H61" s="18" t="str">
        <f t="shared" si="1"/>
        <v/>
      </c>
      <c r="I61" s="11" t="str">
        <f t="shared" si="1"/>
        <v/>
      </c>
    </row>
    <row r="62" spans="2:13">
      <c r="B62" s="12" t="s">
        <v>10</v>
      </c>
      <c r="C62" s="17">
        <v>8</v>
      </c>
      <c r="D62" s="17">
        <v>1000</v>
      </c>
      <c r="E62" s="70">
        <v>255</v>
      </c>
      <c r="F62" s="19" t="str">
        <f t="shared" si="1"/>
        <v/>
      </c>
      <c r="G62" s="18">
        <f t="shared" si="1"/>
        <v>255</v>
      </c>
      <c r="H62" s="18" t="str">
        <f t="shared" si="1"/>
        <v/>
      </c>
      <c r="I62" s="11" t="str">
        <f t="shared" si="1"/>
        <v/>
      </c>
    </row>
    <row r="63" spans="2:13">
      <c r="B63" s="12" t="s">
        <v>13</v>
      </c>
      <c r="C63" s="17">
        <v>12</v>
      </c>
      <c r="D63" s="17">
        <v>1000</v>
      </c>
      <c r="E63" s="70">
        <v>14</v>
      </c>
      <c r="F63" s="19" t="str">
        <f t="shared" si="1"/>
        <v/>
      </c>
      <c r="G63" s="18" t="str">
        <f t="shared" si="1"/>
        <v/>
      </c>
      <c r="H63" s="18">
        <f t="shared" si="1"/>
        <v>14</v>
      </c>
      <c r="I63" s="11" t="str">
        <f t="shared" si="1"/>
        <v/>
      </c>
    </row>
    <row r="64" spans="2:13">
      <c r="B64" s="12" t="s">
        <v>65</v>
      </c>
      <c r="C64" s="17">
        <v>12</v>
      </c>
      <c r="D64" s="17">
        <v>1110</v>
      </c>
      <c r="E64" s="70">
        <v>46</v>
      </c>
      <c r="F64" s="19" t="str">
        <f t="shared" si="1"/>
        <v/>
      </c>
      <c r="G64" s="18" t="str">
        <f t="shared" si="1"/>
        <v/>
      </c>
      <c r="H64" s="18">
        <f t="shared" si="1"/>
        <v>51.06</v>
      </c>
      <c r="I64" s="11" t="str">
        <f t="shared" si="1"/>
        <v/>
      </c>
    </row>
    <row r="65" spans="2:10">
      <c r="B65" s="12" t="s">
        <v>66</v>
      </c>
      <c r="C65" s="17">
        <v>8</v>
      </c>
      <c r="D65" s="17">
        <v>820</v>
      </c>
      <c r="E65" s="70">
        <v>92</v>
      </c>
      <c r="F65" s="19" t="str">
        <f t="shared" si="1"/>
        <v/>
      </c>
      <c r="G65" s="18">
        <f t="shared" si="1"/>
        <v>75.44</v>
      </c>
      <c r="H65" s="18" t="str">
        <f t="shared" si="1"/>
        <v/>
      </c>
      <c r="I65" s="11" t="str">
        <f t="shared" si="1"/>
        <v/>
      </c>
    </row>
    <row r="66" spans="2:10">
      <c r="B66" s="12" t="s">
        <v>67</v>
      </c>
      <c r="C66" s="17">
        <v>12</v>
      </c>
      <c r="D66" s="17">
        <v>1140</v>
      </c>
      <c r="E66" s="70">
        <v>31</v>
      </c>
      <c r="F66" s="20" t="str">
        <f t="shared" si="1"/>
        <v/>
      </c>
      <c r="G66" s="21" t="str">
        <f t="shared" si="1"/>
        <v/>
      </c>
      <c r="H66" s="21">
        <f t="shared" si="1"/>
        <v>35.340000000000003</v>
      </c>
      <c r="I66" s="22" t="str">
        <f t="shared" si="1"/>
        <v/>
      </c>
    </row>
    <row r="67" spans="2:10">
      <c r="B67" s="12" t="s">
        <v>68</v>
      </c>
      <c r="C67" s="33">
        <v>12</v>
      </c>
      <c r="D67" s="33">
        <v>1160</v>
      </c>
      <c r="E67" s="143">
        <v>56</v>
      </c>
      <c r="F67" s="20" t="str">
        <f t="shared" si="1"/>
        <v/>
      </c>
      <c r="G67" s="21" t="str">
        <f t="shared" si="1"/>
        <v/>
      </c>
      <c r="H67" s="21">
        <f t="shared" si="1"/>
        <v>64.959999999999994</v>
      </c>
      <c r="I67" s="22" t="str">
        <f t="shared" si="1"/>
        <v/>
      </c>
    </row>
    <row r="68" spans="2:10">
      <c r="B68" s="12" t="s">
        <v>69</v>
      </c>
      <c r="C68" s="33">
        <v>12</v>
      </c>
      <c r="D68" s="33">
        <v>1760</v>
      </c>
      <c r="E68" s="143">
        <v>24</v>
      </c>
      <c r="F68" s="20" t="str">
        <f t="shared" si="1"/>
        <v/>
      </c>
      <c r="G68" s="21" t="str">
        <f t="shared" si="1"/>
        <v/>
      </c>
      <c r="H68" s="21">
        <f t="shared" si="1"/>
        <v>42.24</v>
      </c>
      <c r="I68" s="22" t="str">
        <f t="shared" si="1"/>
        <v/>
      </c>
    </row>
    <row r="69" spans="2:10">
      <c r="B69" s="12" t="s">
        <v>70</v>
      </c>
      <c r="C69" s="33">
        <v>12</v>
      </c>
      <c r="D69" s="33">
        <v>6420</v>
      </c>
      <c r="E69" s="143">
        <v>8</v>
      </c>
      <c r="F69" s="20" t="str">
        <f t="shared" si="1"/>
        <v/>
      </c>
      <c r="G69" s="21" t="str">
        <f t="shared" si="1"/>
        <v/>
      </c>
      <c r="H69" s="21">
        <f t="shared" si="1"/>
        <v>51.36</v>
      </c>
      <c r="I69" s="22" t="str">
        <f t="shared" si="1"/>
        <v/>
      </c>
    </row>
    <row r="70" spans="2:10" ht="15.75" thickBot="1">
      <c r="B70" s="12" t="s">
        <v>71</v>
      </c>
      <c r="C70" s="33">
        <v>12</v>
      </c>
      <c r="D70" s="33">
        <v>2060</v>
      </c>
      <c r="E70" s="143">
        <v>30</v>
      </c>
      <c r="F70" s="161" t="str">
        <f t="shared" si="1"/>
        <v/>
      </c>
      <c r="G70" s="116" t="str">
        <f t="shared" si="1"/>
        <v/>
      </c>
      <c r="H70" s="116">
        <f t="shared" si="1"/>
        <v>61.8</v>
      </c>
      <c r="I70" s="162" t="str">
        <f t="shared" si="1"/>
        <v/>
      </c>
    </row>
    <row r="71" spans="2:10">
      <c r="B71" s="325" t="s">
        <v>3</v>
      </c>
      <c r="C71" s="326"/>
      <c r="D71" s="326"/>
      <c r="E71" s="53" t="s">
        <v>4</v>
      </c>
      <c r="F71" s="28">
        <f>SUM(F56:F70)</f>
        <v>91.77</v>
      </c>
      <c r="G71" s="29">
        <f>SUM(G56:G70)</f>
        <v>330.44</v>
      </c>
      <c r="H71" s="29">
        <f>SUM(H56:H70)</f>
        <v>507.6</v>
      </c>
      <c r="I71" s="30">
        <f>SUM(I56:I70)</f>
        <v>0</v>
      </c>
    </row>
    <row r="72" spans="2:10" ht="15.75">
      <c r="B72" s="327" t="s">
        <v>5</v>
      </c>
      <c r="C72" s="328"/>
      <c r="D72" s="328"/>
      <c r="E72" s="158" t="s">
        <v>6</v>
      </c>
      <c r="F72" s="166">
        <f>ROUND(F55^2*PI()/4*7.85/1000,3)</f>
        <v>0.222</v>
      </c>
      <c r="G72" s="74">
        <f>ROUND(G55^2*PI()/4*7.85/1000,3)</f>
        <v>0.39500000000000002</v>
      </c>
      <c r="H72" s="74">
        <f>ROUND(H55^2*PI()/4*7.85/1000,3)</f>
        <v>0.88800000000000001</v>
      </c>
      <c r="I72" s="75">
        <f>ROUND(I55^2*PI()/4*7.85/1000,3)</f>
        <v>1.5780000000000001</v>
      </c>
    </row>
    <row r="73" spans="2:10" ht="16.5" thickBot="1">
      <c r="B73" s="329" t="s">
        <v>7</v>
      </c>
      <c r="C73" s="330"/>
      <c r="D73" s="330"/>
      <c r="E73" s="54" t="s">
        <v>6</v>
      </c>
      <c r="F73" s="167">
        <f>F71*F72</f>
        <v>20.37294</v>
      </c>
      <c r="G73" s="76">
        <f>G71*G72</f>
        <v>130.52379999999999</v>
      </c>
      <c r="H73" s="76">
        <f>H71*H72</f>
        <v>450.74880000000002</v>
      </c>
      <c r="I73" s="77">
        <f>I71*I72</f>
        <v>0</v>
      </c>
    </row>
    <row r="74" spans="2:10" ht="18.75" thickBot="1">
      <c r="B74" s="2"/>
      <c r="C74" s="2"/>
      <c r="D74" s="2"/>
      <c r="E74" s="2"/>
      <c r="F74" s="331">
        <f>SUM(F73:H73)</f>
        <v>601.64553999999998</v>
      </c>
      <c r="G74" s="332"/>
      <c r="H74" s="332"/>
      <c r="I74" s="333"/>
      <c r="J74" s="23"/>
    </row>
    <row r="75" spans="2:10" ht="18">
      <c r="B75" s="2"/>
      <c r="C75" s="2"/>
      <c r="D75" s="2"/>
      <c r="E75" s="2"/>
      <c r="F75" s="24"/>
      <c r="G75" s="23"/>
      <c r="H75" s="23"/>
      <c r="I75" s="23"/>
      <c r="J75" s="23"/>
    </row>
    <row r="76" spans="2:10" ht="18">
      <c r="B76" s="4" t="s">
        <v>74</v>
      </c>
      <c r="F76" s="1"/>
    </row>
    <row r="78" spans="2:10" ht="19.5" thickBot="1">
      <c r="B78" s="49"/>
      <c r="F78" s="1"/>
    </row>
    <row r="79" spans="2:10" ht="15" customHeight="1">
      <c r="B79" s="299" t="s">
        <v>1</v>
      </c>
      <c r="C79" s="302" t="s">
        <v>27</v>
      </c>
      <c r="D79" s="305" t="s">
        <v>17</v>
      </c>
      <c r="E79" s="306"/>
      <c r="F79" s="307"/>
      <c r="G79" s="308" t="s">
        <v>18</v>
      </c>
      <c r="H79" s="311" t="s">
        <v>7</v>
      </c>
    </row>
    <row r="80" spans="2:10" ht="15" customHeight="1">
      <c r="B80" s="300"/>
      <c r="C80" s="303"/>
      <c r="D80" s="35"/>
      <c r="E80" s="36"/>
      <c r="F80" s="313" t="s">
        <v>19</v>
      </c>
      <c r="G80" s="309"/>
      <c r="H80" s="312"/>
    </row>
    <row r="81" spans="2:8" ht="15.75" thickBot="1">
      <c r="B81" s="301"/>
      <c r="C81" s="304"/>
      <c r="D81" s="37"/>
      <c r="E81" s="38"/>
      <c r="F81" s="314"/>
      <c r="G81" s="310"/>
      <c r="H81" s="39" t="s">
        <v>6</v>
      </c>
    </row>
    <row r="82" spans="2:8" ht="15.75" thickBot="1">
      <c r="B82" s="40" t="s">
        <v>72</v>
      </c>
      <c r="C82" s="41" t="s">
        <v>73</v>
      </c>
      <c r="D82" s="42" t="s">
        <v>21</v>
      </c>
      <c r="E82" s="43">
        <v>82.6</v>
      </c>
      <c r="F82" s="44">
        <f>2*E82</f>
        <v>165.2</v>
      </c>
      <c r="G82" s="45">
        <v>6.41</v>
      </c>
      <c r="H82" s="46">
        <f>F82*G82</f>
        <v>1058.932</v>
      </c>
    </row>
    <row r="83" spans="2:8" ht="18.75" thickBot="1">
      <c r="E83" s="334">
        <f>SUM(H82:H82)</f>
        <v>1058.932</v>
      </c>
      <c r="F83" s="335"/>
      <c r="G83" s="335"/>
      <c r="H83" s="47" t="s">
        <v>6</v>
      </c>
    </row>
    <row r="84" spans="2:8" ht="18.75" thickBot="1">
      <c r="E84" s="50"/>
      <c r="F84" s="50"/>
      <c r="G84" s="50"/>
      <c r="H84" s="51"/>
    </row>
    <row r="85" spans="2:8" ht="15" customHeight="1">
      <c r="B85" s="299" t="s">
        <v>1</v>
      </c>
      <c r="C85" s="302" t="s">
        <v>28</v>
      </c>
      <c r="D85" s="305" t="s">
        <v>17</v>
      </c>
      <c r="E85" s="306"/>
      <c r="F85" s="307"/>
      <c r="G85" s="308" t="s">
        <v>18</v>
      </c>
      <c r="H85" s="311" t="s">
        <v>7</v>
      </c>
    </row>
    <row r="86" spans="2:8" ht="15" customHeight="1">
      <c r="B86" s="300"/>
      <c r="C86" s="303"/>
      <c r="D86" s="35"/>
      <c r="E86" s="36"/>
      <c r="F86" s="313" t="s">
        <v>19</v>
      </c>
      <c r="G86" s="309"/>
      <c r="H86" s="312"/>
    </row>
    <row r="87" spans="2:8" ht="15.75" thickBot="1">
      <c r="B87" s="301"/>
      <c r="C87" s="304"/>
      <c r="D87" s="37"/>
      <c r="E87" s="38"/>
      <c r="F87" s="314"/>
      <c r="G87" s="310"/>
      <c r="H87" s="39" t="s">
        <v>6</v>
      </c>
    </row>
    <row r="88" spans="2:8" ht="15.75" thickBot="1">
      <c r="B88" s="40" t="s">
        <v>20</v>
      </c>
      <c r="C88" s="41" t="s">
        <v>73</v>
      </c>
      <c r="D88" s="42" t="s">
        <v>21</v>
      </c>
      <c r="E88" s="43">
        <v>25.4</v>
      </c>
      <c r="F88" s="44">
        <f>2*E88</f>
        <v>50.8</v>
      </c>
      <c r="G88" s="45">
        <v>8.8800000000000008</v>
      </c>
      <c r="H88" s="46">
        <f>F88*G88</f>
        <v>451.10400000000004</v>
      </c>
    </row>
    <row r="89" spans="2:8" ht="18.75" thickBot="1">
      <c r="E89" s="334">
        <f>SUM(H88:H88)</f>
        <v>451.10400000000004</v>
      </c>
      <c r="F89" s="335"/>
      <c r="G89" s="335"/>
      <c r="H89" s="47" t="s">
        <v>6</v>
      </c>
    </row>
    <row r="91" spans="2:8">
      <c r="B91" s="48" t="s">
        <v>22</v>
      </c>
    </row>
    <row r="92" spans="2:8">
      <c r="B92" t="s">
        <v>75</v>
      </c>
    </row>
    <row r="97" spans="2:13" ht="15.75">
      <c r="B97" s="3"/>
      <c r="C97" s="5"/>
      <c r="D97" s="5"/>
      <c r="E97" s="5"/>
      <c r="F97" s="5"/>
      <c r="I97" s="1"/>
    </row>
    <row r="98" spans="2:13" ht="18">
      <c r="B98" s="273" t="s">
        <v>16</v>
      </c>
      <c r="C98" s="273"/>
      <c r="D98" s="34" t="s">
        <v>78</v>
      </c>
      <c r="E98" s="5"/>
      <c r="F98" s="5"/>
      <c r="I98" s="1"/>
    </row>
    <row r="99" spans="2:13" ht="18">
      <c r="C99" s="14"/>
      <c r="D99" s="34" t="s">
        <v>79</v>
      </c>
      <c r="E99" s="14"/>
      <c r="F99" s="5"/>
      <c r="I99" s="1"/>
    </row>
    <row r="100" spans="2:13" ht="18.75" thickBot="1">
      <c r="B100" s="10" t="s">
        <v>15</v>
      </c>
      <c r="C100" s="5"/>
      <c r="D100" s="5"/>
      <c r="E100" s="5"/>
      <c r="F100" s="5"/>
      <c r="G100" s="5"/>
      <c r="H100" s="5"/>
      <c r="I100" s="1"/>
    </row>
    <row r="101" spans="2:13" ht="15" customHeight="1">
      <c r="B101" s="315" t="s">
        <v>0</v>
      </c>
      <c r="C101" s="277" t="s">
        <v>1</v>
      </c>
      <c r="D101" s="319" t="s">
        <v>8</v>
      </c>
      <c r="E101" s="305" t="s">
        <v>2</v>
      </c>
      <c r="F101" s="337" t="s">
        <v>24</v>
      </c>
      <c r="G101" s="338"/>
      <c r="H101" s="338"/>
      <c r="I101" s="339"/>
      <c r="J101" s="1"/>
      <c r="L101" s="31"/>
      <c r="M101" s="1"/>
    </row>
    <row r="102" spans="2:13" ht="15" customHeight="1" thickBot="1">
      <c r="B102" s="316"/>
      <c r="C102" s="278"/>
      <c r="D102" s="320"/>
      <c r="E102" s="336"/>
      <c r="F102" s="340" t="s">
        <v>25</v>
      </c>
      <c r="G102" s="341"/>
      <c r="H102" s="341"/>
      <c r="I102" s="342"/>
      <c r="J102" s="1"/>
      <c r="L102" s="32"/>
      <c r="M102" s="1"/>
    </row>
    <row r="103" spans="2:13" ht="15.75" thickBot="1">
      <c r="B103" s="317"/>
      <c r="C103" s="318"/>
      <c r="D103" s="321"/>
      <c r="E103" s="324"/>
      <c r="F103" s="168">
        <v>6</v>
      </c>
      <c r="G103" s="169">
        <v>8</v>
      </c>
      <c r="H103" s="169">
        <v>12</v>
      </c>
      <c r="I103" s="170">
        <v>16</v>
      </c>
      <c r="J103" s="2"/>
      <c r="K103" s="2"/>
    </row>
    <row r="104" spans="2:13">
      <c r="B104" s="12">
        <v>1</v>
      </c>
      <c r="C104" s="17">
        <v>12</v>
      </c>
      <c r="D104" s="17">
        <v>2350</v>
      </c>
      <c r="E104" s="70">
        <v>32</v>
      </c>
      <c r="F104" s="15" t="str">
        <f t="shared" ref="F104:I117" si="2">IF($C104=F$7,$D104*$E104/1000,"")</f>
        <v/>
      </c>
      <c r="G104" s="7" t="str">
        <f t="shared" si="2"/>
        <v/>
      </c>
      <c r="H104" s="7">
        <f t="shared" si="2"/>
        <v>75.2</v>
      </c>
      <c r="I104" s="8" t="str">
        <f t="shared" si="2"/>
        <v/>
      </c>
      <c r="J104" s="2"/>
      <c r="K104" s="2"/>
    </row>
    <row r="105" spans="2:13">
      <c r="B105" s="13">
        <v>2</v>
      </c>
      <c r="C105" s="17">
        <v>12</v>
      </c>
      <c r="D105" s="17">
        <v>2450</v>
      </c>
      <c r="E105" s="70">
        <v>6</v>
      </c>
      <c r="F105" s="16" t="str">
        <f t="shared" si="2"/>
        <v/>
      </c>
      <c r="G105" s="6" t="str">
        <f t="shared" si="2"/>
        <v/>
      </c>
      <c r="H105" s="6">
        <f t="shared" si="2"/>
        <v>14.7</v>
      </c>
      <c r="I105" s="9" t="str">
        <f t="shared" si="2"/>
        <v/>
      </c>
      <c r="J105" s="1"/>
      <c r="K105" s="1"/>
    </row>
    <row r="106" spans="2:13">
      <c r="B106" s="12">
        <v>3</v>
      </c>
      <c r="C106" s="17">
        <v>12</v>
      </c>
      <c r="D106" s="17">
        <v>1000</v>
      </c>
      <c r="E106" s="70">
        <v>72</v>
      </c>
      <c r="F106" s="16" t="str">
        <f t="shared" si="2"/>
        <v/>
      </c>
      <c r="G106" s="6" t="str">
        <f t="shared" si="2"/>
        <v/>
      </c>
      <c r="H106" s="6">
        <f t="shared" si="2"/>
        <v>72</v>
      </c>
      <c r="I106" s="9" t="str">
        <f t="shared" si="2"/>
        <v/>
      </c>
      <c r="J106" s="31"/>
      <c r="K106" s="1"/>
    </row>
    <row r="107" spans="2:13">
      <c r="B107" s="12">
        <v>4</v>
      </c>
      <c r="C107" s="17">
        <v>16</v>
      </c>
      <c r="D107" s="17">
        <v>5240</v>
      </c>
      <c r="E107" s="70">
        <v>6</v>
      </c>
      <c r="F107" s="16" t="str">
        <f t="shared" si="2"/>
        <v/>
      </c>
      <c r="G107" s="6" t="str">
        <f t="shared" si="2"/>
        <v/>
      </c>
      <c r="H107" s="6" t="str">
        <f t="shared" si="2"/>
        <v/>
      </c>
      <c r="I107" s="9">
        <f t="shared" si="2"/>
        <v>31.44</v>
      </c>
      <c r="J107" s="31"/>
      <c r="K107" s="1"/>
    </row>
    <row r="108" spans="2:13">
      <c r="B108" s="12">
        <v>5</v>
      </c>
      <c r="C108" s="17">
        <v>16</v>
      </c>
      <c r="D108" s="17">
        <v>3540</v>
      </c>
      <c r="E108" s="70">
        <v>18</v>
      </c>
      <c r="F108" s="16" t="str">
        <f t="shared" si="2"/>
        <v/>
      </c>
      <c r="G108" s="6" t="str">
        <f t="shared" si="2"/>
        <v/>
      </c>
      <c r="H108" s="6" t="str">
        <f t="shared" si="2"/>
        <v/>
      </c>
      <c r="I108" s="9">
        <f t="shared" si="2"/>
        <v>63.72</v>
      </c>
      <c r="J108" s="31"/>
      <c r="K108" s="1"/>
    </row>
    <row r="109" spans="2:13">
      <c r="B109" s="12" t="s">
        <v>11</v>
      </c>
      <c r="C109" s="17">
        <v>6</v>
      </c>
      <c r="D109" s="17">
        <v>210</v>
      </c>
      <c r="E109" s="70">
        <v>768</v>
      </c>
      <c r="F109" s="19">
        <f t="shared" si="2"/>
        <v>161.28</v>
      </c>
      <c r="G109" s="18" t="str">
        <f t="shared" si="2"/>
        <v/>
      </c>
      <c r="H109" s="18" t="str">
        <f t="shared" si="2"/>
        <v/>
      </c>
      <c r="I109" s="11" t="str">
        <f t="shared" si="2"/>
        <v/>
      </c>
    </row>
    <row r="110" spans="2:13">
      <c r="B110" s="12" t="s">
        <v>10</v>
      </c>
      <c r="C110" s="17">
        <v>8</v>
      </c>
      <c r="D110" s="17">
        <v>1000</v>
      </c>
      <c r="E110" s="70">
        <v>3150</v>
      </c>
      <c r="F110" s="19" t="str">
        <f t="shared" si="2"/>
        <v/>
      </c>
      <c r="G110" s="18">
        <f t="shared" si="2"/>
        <v>3150</v>
      </c>
      <c r="H110" s="18" t="str">
        <f t="shared" si="2"/>
        <v/>
      </c>
      <c r="I110" s="11" t="str">
        <f t="shared" si="2"/>
        <v/>
      </c>
    </row>
    <row r="111" spans="2:13">
      <c r="B111" s="12" t="s">
        <v>13</v>
      </c>
      <c r="C111" s="17">
        <v>12</v>
      </c>
      <c r="D111" s="17">
        <v>2000</v>
      </c>
      <c r="E111" s="70">
        <v>108</v>
      </c>
      <c r="F111" s="19" t="str">
        <f t="shared" si="2"/>
        <v/>
      </c>
      <c r="G111" s="18" t="str">
        <f t="shared" si="2"/>
        <v/>
      </c>
      <c r="H111" s="18">
        <f t="shared" si="2"/>
        <v>216</v>
      </c>
      <c r="I111" s="11" t="str">
        <f t="shared" si="2"/>
        <v/>
      </c>
    </row>
    <row r="112" spans="2:13">
      <c r="B112" s="12" t="s">
        <v>65</v>
      </c>
      <c r="C112" s="17">
        <v>8</v>
      </c>
      <c r="D112" s="17">
        <v>780</v>
      </c>
      <c r="E112" s="70">
        <v>115</v>
      </c>
      <c r="F112" s="19" t="str">
        <f t="shared" si="2"/>
        <v/>
      </c>
      <c r="G112" s="18">
        <f t="shared" si="2"/>
        <v>89.7</v>
      </c>
      <c r="H112" s="18" t="str">
        <f t="shared" si="2"/>
        <v/>
      </c>
      <c r="I112" s="11" t="str">
        <f t="shared" si="2"/>
        <v/>
      </c>
    </row>
    <row r="113" spans="2:10">
      <c r="B113" s="12" t="s">
        <v>66</v>
      </c>
      <c r="C113" s="17">
        <v>12</v>
      </c>
      <c r="D113" s="17">
        <v>1140</v>
      </c>
      <c r="E113" s="70">
        <v>57</v>
      </c>
      <c r="F113" s="19" t="str">
        <f t="shared" si="2"/>
        <v/>
      </c>
      <c r="G113" s="18" t="str">
        <f t="shared" si="2"/>
        <v/>
      </c>
      <c r="H113" s="18">
        <f t="shared" si="2"/>
        <v>64.98</v>
      </c>
      <c r="I113" s="11" t="str">
        <f t="shared" si="2"/>
        <v/>
      </c>
    </row>
    <row r="114" spans="2:10">
      <c r="B114" s="12" t="s">
        <v>67</v>
      </c>
      <c r="C114" s="17">
        <v>12</v>
      </c>
      <c r="D114" s="17">
        <v>1120</v>
      </c>
      <c r="E114" s="70">
        <v>76</v>
      </c>
      <c r="F114" s="20" t="str">
        <f t="shared" si="2"/>
        <v/>
      </c>
      <c r="G114" s="21" t="str">
        <f t="shared" si="2"/>
        <v/>
      </c>
      <c r="H114" s="21">
        <f t="shared" si="2"/>
        <v>85.12</v>
      </c>
      <c r="I114" s="22" t="str">
        <f t="shared" si="2"/>
        <v/>
      </c>
    </row>
    <row r="115" spans="2:10">
      <c r="B115" s="12" t="s">
        <v>68</v>
      </c>
      <c r="C115" s="33">
        <v>12</v>
      </c>
      <c r="D115" s="33">
        <v>1720</v>
      </c>
      <c r="E115" s="143">
        <v>18</v>
      </c>
      <c r="F115" s="20" t="str">
        <f t="shared" si="2"/>
        <v/>
      </c>
      <c r="G115" s="21" t="str">
        <f t="shared" si="2"/>
        <v/>
      </c>
      <c r="H115" s="21">
        <f t="shared" si="2"/>
        <v>30.96</v>
      </c>
      <c r="I115" s="22" t="str">
        <f t="shared" si="2"/>
        <v/>
      </c>
    </row>
    <row r="116" spans="2:10">
      <c r="B116" s="12" t="s">
        <v>70</v>
      </c>
      <c r="C116" s="33">
        <v>12</v>
      </c>
      <c r="D116" s="33">
        <v>1440</v>
      </c>
      <c r="E116" s="143">
        <v>8</v>
      </c>
      <c r="F116" s="20" t="str">
        <f t="shared" si="2"/>
        <v/>
      </c>
      <c r="G116" s="21" t="str">
        <f t="shared" si="2"/>
        <v/>
      </c>
      <c r="H116" s="21">
        <f t="shared" si="2"/>
        <v>11.52</v>
      </c>
      <c r="I116" s="22" t="str">
        <f t="shared" si="2"/>
        <v/>
      </c>
    </row>
    <row r="117" spans="2:10" ht="15.75" thickBot="1">
      <c r="B117" s="12" t="s">
        <v>71</v>
      </c>
      <c r="C117" s="33">
        <v>12</v>
      </c>
      <c r="D117" s="33">
        <v>2020</v>
      </c>
      <c r="E117" s="143">
        <v>56</v>
      </c>
      <c r="F117" s="163" t="str">
        <f t="shared" si="2"/>
        <v/>
      </c>
      <c r="G117" s="164" t="str">
        <f t="shared" si="2"/>
        <v/>
      </c>
      <c r="H117" s="164">
        <f t="shared" si="2"/>
        <v>113.12</v>
      </c>
      <c r="I117" s="165" t="str">
        <f t="shared" si="2"/>
        <v/>
      </c>
    </row>
    <row r="118" spans="2:10">
      <c r="B118" s="325" t="s">
        <v>3</v>
      </c>
      <c r="C118" s="326"/>
      <c r="D118" s="326"/>
      <c r="E118" s="53" t="s">
        <v>4</v>
      </c>
      <c r="F118" s="28">
        <f>SUM(F104:F117)</f>
        <v>161.28</v>
      </c>
      <c r="G118" s="29">
        <f>SUM(G104:G117)</f>
        <v>3239.7</v>
      </c>
      <c r="H118" s="29">
        <f>SUM(H104:H117)</f>
        <v>683.6</v>
      </c>
      <c r="I118" s="30">
        <f>SUM(I104:I117)</f>
        <v>95.16</v>
      </c>
    </row>
    <row r="119" spans="2:10" ht="15.75">
      <c r="B119" s="327" t="s">
        <v>5</v>
      </c>
      <c r="C119" s="328"/>
      <c r="D119" s="328"/>
      <c r="E119" s="158" t="s">
        <v>6</v>
      </c>
      <c r="F119" s="166">
        <f>ROUND(F103^2*PI()/4*7.85/1000,3)</f>
        <v>0.222</v>
      </c>
      <c r="G119" s="74">
        <f>ROUND(G103^2*PI()/4*7.85/1000,3)</f>
        <v>0.39500000000000002</v>
      </c>
      <c r="H119" s="74">
        <f>ROUND(H103^2*PI()/4*7.85/1000,3)</f>
        <v>0.88800000000000001</v>
      </c>
      <c r="I119" s="75">
        <f>ROUND(I103^2*PI()/4*7.85/1000,3)</f>
        <v>1.5780000000000001</v>
      </c>
    </row>
    <row r="120" spans="2:10" ht="16.5" thickBot="1">
      <c r="B120" s="329" t="s">
        <v>7</v>
      </c>
      <c r="C120" s="330"/>
      <c r="D120" s="330"/>
      <c r="E120" s="54" t="s">
        <v>6</v>
      </c>
      <c r="F120" s="167">
        <f>F118*F119</f>
        <v>35.804160000000003</v>
      </c>
      <c r="G120" s="76">
        <f>G118*G119</f>
        <v>1279.6814999999999</v>
      </c>
      <c r="H120" s="76">
        <f>H118*H119</f>
        <v>607.03680000000008</v>
      </c>
      <c r="I120" s="77">
        <f>I118*I119</f>
        <v>150.16247999999999</v>
      </c>
    </row>
    <row r="121" spans="2:10" ht="18.75" thickBot="1">
      <c r="B121" s="2"/>
      <c r="C121" s="2"/>
      <c r="D121" s="2"/>
      <c r="E121" s="2"/>
      <c r="F121" s="331">
        <f>SUM(F120:I120)</f>
        <v>2072.6849400000001</v>
      </c>
      <c r="G121" s="332"/>
      <c r="H121" s="332"/>
      <c r="I121" s="333"/>
      <c r="J121" s="23"/>
    </row>
    <row r="122" spans="2:10" ht="18">
      <c r="B122" s="2"/>
      <c r="C122" s="2"/>
      <c r="D122" s="2"/>
      <c r="E122" s="2"/>
      <c r="F122" s="24"/>
      <c r="G122" s="23"/>
      <c r="H122" s="23"/>
      <c r="I122" s="23"/>
      <c r="J122" s="23"/>
    </row>
    <row r="123" spans="2:10" ht="18">
      <c r="B123" s="4" t="s">
        <v>74</v>
      </c>
      <c r="F123" s="1"/>
    </row>
    <row r="125" spans="2:10" ht="19.5" thickBot="1">
      <c r="B125" s="49"/>
      <c r="F125" s="1"/>
    </row>
    <row r="126" spans="2:10" ht="15" customHeight="1">
      <c r="B126" s="299" t="s">
        <v>1</v>
      </c>
      <c r="C126" s="302" t="s">
        <v>26</v>
      </c>
      <c r="D126" s="305" t="s">
        <v>17</v>
      </c>
      <c r="E126" s="306"/>
      <c r="F126" s="307"/>
      <c r="G126" s="308" t="s">
        <v>18</v>
      </c>
      <c r="H126" s="311" t="s">
        <v>7</v>
      </c>
    </row>
    <row r="127" spans="2:10" ht="15" customHeight="1">
      <c r="B127" s="300"/>
      <c r="C127" s="303"/>
      <c r="D127" s="35"/>
      <c r="E127" s="36"/>
      <c r="F127" s="313" t="s">
        <v>19</v>
      </c>
      <c r="G127" s="309"/>
      <c r="H127" s="312"/>
    </row>
    <row r="128" spans="2:10" ht="15.75" thickBot="1">
      <c r="B128" s="301"/>
      <c r="C128" s="304"/>
      <c r="D128" s="37"/>
      <c r="E128" s="38"/>
      <c r="F128" s="314"/>
      <c r="G128" s="310"/>
      <c r="H128" s="39" t="s">
        <v>6</v>
      </c>
    </row>
    <row r="129" spans="2:8" ht="15.75" thickBot="1">
      <c r="B129" s="40" t="s">
        <v>72</v>
      </c>
      <c r="C129" s="41" t="s">
        <v>80</v>
      </c>
      <c r="D129" s="42" t="s">
        <v>21</v>
      </c>
      <c r="E129" s="43">
        <v>232</v>
      </c>
      <c r="F129" s="44">
        <f>2*E129</f>
        <v>464</v>
      </c>
      <c r="G129" s="45">
        <v>5.13</v>
      </c>
      <c r="H129" s="46">
        <f>F129*G129</f>
        <v>2380.3200000000002</v>
      </c>
    </row>
    <row r="130" spans="2:8" ht="18.75" thickBot="1">
      <c r="E130" s="334">
        <f>SUM(H129:H129)</f>
        <v>2380.3200000000002</v>
      </c>
      <c r="F130" s="335"/>
      <c r="G130" s="335"/>
      <c r="H130" s="47" t="s">
        <v>6</v>
      </c>
    </row>
    <row r="131" spans="2:8" ht="18">
      <c r="E131" s="50"/>
      <c r="F131" s="50"/>
      <c r="G131" s="50"/>
      <c r="H131" s="51"/>
    </row>
    <row r="133" spans="2:8">
      <c r="B133" s="48" t="s">
        <v>22</v>
      </c>
    </row>
    <row r="134" spans="2:8">
      <c r="B134" t="s">
        <v>75</v>
      </c>
    </row>
    <row r="145" spans="2:13" ht="15.75">
      <c r="B145" s="3"/>
      <c r="C145" s="5"/>
      <c r="D145" s="5"/>
      <c r="E145" s="5"/>
      <c r="F145" s="5"/>
      <c r="I145" s="1"/>
    </row>
    <row r="146" spans="2:13" ht="18">
      <c r="B146" s="273" t="s">
        <v>16</v>
      </c>
      <c r="C146" s="273"/>
      <c r="D146" s="34" t="s">
        <v>81</v>
      </c>
      <c r="E146" s="5"/>
      <c r="F146" s="5"/>
      <c r="I146" s="1"/>
    </row>
    <row r="147" spans="2:13" ht="18">
      <c r="C147" s="14"/>
      <c r="D147" s="34" t="s">
        <v>82</v>
      </c>
      <c r="E147" s="14"/>
      <c r="F147" s="5"/>
      <c r="I147" s="1"/>
    </row>
    <row r="148" spans="2:13" ht="18.75" thickBot="1">
      <c r="B148" s="10" t="s">
        <v>15</v>
      </c>
      <c r="C148" s="5"/>
      <c r="D148" s="5"/>
      <c r="E148" s="5"/>
      <c r="F148" s="5"/>
      <c r="G148" s="5"/>
      <c r="H148" s="5"/>
      <c r="I148" s="1"/>
    </row>
    <row r="149" spans="2:13" ht="15" customHeight="1">
      <c r="B149" s="315" t="s">
        <v>0</v>
      </c>
      <c r="C149" s="277" t="s">
        <v>1</v>
      </c>
      <c r="D149" s="319" t="s">
        <v>8</v>
      </c>
      <c r="E149" s="305" t="s">
        <v>2</v>
      </c>
      <c r="F149" s="337" t="s">
        <v>24</v>
      </c>
      <c r="G149" s="338"/>
      <c r="H149" s="338"/>
      <c r="I149" s="339"/>
      <c r="J149" s="1"/>
      <c r="L149" s="31"/>
      <c r="M149" s="1"/>
    </row>
    <row r="150" spans="2:13" ht="15" customHeight="1" thickBot="1">
      <c r="B150" s="316"/>
      <c r="C150" s="278"/>
      <c r="D150" s="320"/>
      <c r="E150" s="336"/>
      <c r="F150" s="340" t="s">
        <v>25</v>
      </c>
      <c r="G150" s="341"/>
      <c r="H150" s="341"/>
      <c r="I150" s="342"/>
      <c r="J150" s="1"/>
      <c r="L150" s="32"/>
      <c r="M150" s="1"/>
    </row>
    <row r="151" spans="2:13" ht="15.75" thickBot="1">
      <c r="B151" s="317"/>
      <c r="C151" s="318"/>
      <c r="D151" s="321"/>
      <c r="E151" s="324"/>
      <c r="F151" s="168">
        <v>6</v>
      </c>
      <c r="G151" s="169">
        <v>8</v>
      </c>
      <c r="H151" s="169">
        <v>12</v>
      </c>
      <c r="I151" s="170">
        <v>16</v>
      </c>
      <c r="J151" s="2"/>
      <c r="K151" s="2"/>
    </row>
    <row r="152" spans="2:13">
      <c r="B152" s="12">
        <v>1</v>
      </c>
      <c r="C152" s="17">
        <v>12</v>
      </c>
      <c r="D152" s="17">
        <v>2350</v>
      </c>
      <c r="E152" s="70">
        <v>40</v>
      </c>
      <c r="F152" s="15" t="str">
        <f t="shared" ref="F152:I183" si="3">IF($C152=F$7,$D152*$E152/1000,"")</f>
        <v/>
      </c>
      <c r="G152" s="7" t="str">
        <f t="shared" si="3"/>
        <v/>
      </c>
      <c r="H152" s="7">
        <f t="shared" si="3"/>
        <v>94</v>
      </c>
      <c r="I152" s="8" t="str">
        <f t="shared" si="3"/>
        <v/>
      </c>
      <c r="J152" s="2"/>
      <c r="K152" s="2"/>
    </row>
    <row r="153" spans="2:13">
      <c r="B153" s="13">
        <v>2</v>
      </c>
      <c r="C153" s="17">
        <v>12</v>
      </c>
      <c r="D153" s="17">
        <v>5470</v>
      </c>
      <c r="E153" s="70">
        <v>4</v>
      </c>
      <c r="F153" s="16" t="str">
        <f t="shared" si="3"/>
        <v/>
      </c>
      <c r="G153" s="6" t="str">
        <f t="shared" si="3"/>
        <v/>
      </c>
      <c r="H153" s="6">
        <f t="shared" si="3"/>
        <v>21.88</v>
      </c>
      <c r="I153" s="9" t="str">
        <f t="shared" si="3"/>
        <v/>
      </c>
      <c r="J153" s="1"/>
      <c r="K153" s="1"/>
    </row>
    <row r="154" spans="2:13">
      <c r="B154" s="12">
        <v>3</v>
      </c>
      <c r="C154" s="17">
        <v>12</v>
      </c>
      <c r="D154" s="17">
        <v>1000</v>
      </c>
      <c r="E154" s="70">
        <v>128</v>
      </c>
      <c r="F154" s="16" t="str">
        <f t="shared" si="3"/>
        <v/>
      </c>
      <c r="G154" s="6" t="str">
        <f t="shared" si="3"/>
        <v/>
      </c>
      <c r="H154" s="6">
        <f t="shared" si="3"/>
        <v>128</v>
      </c>
      <c r="I154" s="9" t="str">
        <f t="shared" si="3"/>
        <v/>
      </c>
      <c r="J154" s="31"/>
      <c r="K154" s="1"/>
    </row>
    <row r="155" spans="2:13">
      <c r="B155" s="12">
        <v>4</v>
      </c>
      <c r="C155" s="17">
        <v>16</v>
      </c>
      <c r="D155" s="17">
        <v>1280</v>
      </c>
      <c r="E155" s="70">
        <v>20</v>
      </c>
      <c r="F155" s="16" t="str">
        <f t="shared" si="3"/>
        <v/>
      </c>
      <c r="G155" s="6" t="str">
        <f t="shared" si="3"/>
        <v/>
      </c>
      <c r="H155" s="6" t="str">
        <f t="shared" si="3"/>
        <v/>
      </c>
      <c r="I155" s="9">
        <f t="shared" si="3"/>
        <v>25.6</v>
      </c>
      <c r="J155" s="31"/>
      <c r="K155" s="1"/>
    </row>
    <row r="156" spans="2:13">
      <c r="B156" s="12">
        <v>5</v>
      </c>
      <c r="C156" s="17">
        <v>16</v>
      </c>
      <c r="D156" s="17">
        <v>3540</v>
      </c>
      <c r="E156" s="70">
        <v>60</v>
      </c>
      <c r="F156" s="16" t="str">
        <f t="shared" si="3"/>
        <v/>
      </c>
      <c r="G156" s="6" t="str">
        <f t="shared" si="3"/>
        <v/>
      </c>
      <c r="H156" s="6" t="str">
        <f t="shared" si="3"/>
        <v/>
      </c>
      <c r="I156" s="9">
        <f t="shared" si="3"/>
        <v>212.4</v>
      </c>
      <c r="J156" s="31"/>
      <c r="K156" s="1"/>
    </row>
    <row r="157" spans="2:13">
      <c r="B157" s="12">
        <v>6</v>
      </c>
      <c r="C157" s="17">
        <v>12</v>
      </c>
      <c r="D157" s="17">
        <v>5470</v>
      </c>
      <c r="E157" s="70">
        <v>32</v>
      </c>
      <c r="F157" s="16" t="str">
        <f t="shared" si="3"/>
        <v/>
      </c>
      <c r="G157" s="6" t="str">
        <f t="shared" si="3"/>
        <v/>
      </c>
      <c r="H157" s="6">
        <f t="shared" si="3"/>
        <v>175.04</v>
      </c>
      <c r="I157" s="9" t="str">
        <f t="shared" si="3"/>
        <v/>
      </c>
      <c r="J157" s="31"/>
      <c r="K157" s="1"/>
    </row>
    <row r="158" spans="2:13" s="191" customFormat="1">
      <c r="B158" s="178">
        <v>7</v>
      </c>
      <c r="C158" s="184">
        <v>12</v>
      </c>
      <c r="D158" s="184">
        <v>3400</v>
      </c>
      <c r="E158" s="185">
        <v>96</v>
      </c>
      <c r="F158" s="186" t="str">
        <f t="shared" si="3"/>
        <v/>
      </c>
      <c r="G158" s="187" t="str">
        <f t="shared" si="3"/>
        <v/>
      </c>
      <c r="H158" s="187">
        <f t="shared" si="3"/>
        <v>326.39999999999998</v>
      </c>
      <c r="I158" s="188" t="str">
        <f t="shared" si="3"/>
        <v/>
      </c>
      <c r="J158" s="189"/>
      <c r="K158" s="190"/>
    </row>
    <row r="159" spans="2:13" s="191" customFormat="1">
      <c r="B159" s="178">
        <v>8</v>
      </c>
      <c r="C159" s="184">
        <v>8</v>
      </c>
      <c r="D159" s="184">
        <v>3800</v>
      </c>
      <c r="E159" s="185">
        <v>120</v>
      </c>
      <c r="F159" s="186" t="str">
        <f t="shared" si="3"/>
        <v/>
      </c>
      <c r="G159" s="187">
        <f t="shared" si="3"/>
        <v>456</v>
      </c>
      <c r="H159" s="187" t="str">
        <f t="shared" si="3"/>
        <v/>
      </c>
      <c r="I159" s="188" t="str">
        <f t="shared" si="3"/>
        <v/>
      </c>
      <c r="J159" s="189"/>
      <c r="K159" s="190"/>
    </row>
    <row r="160" spans="2:13" s="191" customFormat="1">
      <c r="B160" s="178">
        <v>9</v>
      </c>
      <c r="C160" s="184">
        <v>8</v>
      </c>
      <c r="D160" s="184">
        <v>5030</v>
      </c>
      <c r="E160" s="185">
        <v>22</v>
      </c>
      <c r="F160" s="186" t="str">
        <f t="shared" si="3"/>
        <v/>
      </c>
      <c r="G160" s="187">
        <f t="shared" si="3"/>
        <v>110.66</v>
      </c>
      <c r="H160" s="187" t="str">
        <f t="shared" si="3"/>
        <v/>
      </c>
      <c r="I160" s="188" t="str">
        <f t="shared" si="3"/>
        <v/>
      </c>
      <c r="J160" s="189"/>
      <c r="K160" s="190"/>
    </row>
    <row r="161" spans="2:11" s="191" customFormat="1">
      <c r="B161" s="178">
        <v>10</v>
      </c>
      <c r="C161" s="184">
        <v>8</v>
      </c>
      <c r="D161" s="184">
        <v>6480</v>
      </c>
      <c r="E161" s="185">
        <v>42</v>
      </c>
      <c r="F161" s="186" t="str">
        <f t="shared" si="3"/>
        <v/>
      </c>
      <c r="G161" s="187">
        <f t="shared" si="3"/>
        <v>272.16000000000003</v>
      </c>
      <c r="H161" s="187" t="str">
        <f t="shared" si="3"/>
        <v/>
      </c>
      <c r="I161" s="188" t="str">
        <f t="shared" si="3"/>
        <v/>
      </c>
      <c r="J161" s="189"/>
      <c r="K161" s="190"/>
    </row>
    <row r="162" spans="2:11" s="191" customFormat="1">
      <c r="B162" s="178" t="s">
        <v>11</v>
      </c>
      <c r="C162" s="184">
        <v>6</v>
      </c>
      <c r="D162" s="184">
        <v>250</v>
      </c>
      <c r="E162" s="185">
        <v>728</v>
      </c>
      <c r="F162" s="192">
        <f t="shared" si="3"/>
        <v>182</v>
      </c>
      <c r="G162" s="193" t="str">
        <f t="shared" si="3"/>
        <v/>
      </c>
      <c r="H162" s="193" t="str">
        <f t="shared" si="3"/>
        <v/>
      </c>
      <c r="I162" s="194" t="str">
        <f t="shared" si="3"/>
        <v/>
      </c>
    </row>
    <row r="163" spans="2:11" s="191" customFormat="1">
      <c r="B163" s="178" t="s">
        <v>12</v>
      </c>
      <c r="C163" s="184">
        <v>6</v>
      </c>
      <c r="D163" s="184">
        <v>280</v>
      </c>
      <c r="E163" s="185">
        <v>172</v>
      </c>
      <c r="F163" s="192">
        <f t="shared" si="3"/>
        <v>48.16</v>
      </c>
      <c r="G163" s="193" t="str">
        <f t="shared" si="3"/>
        <v/>
      </c>
      <c r="H163" s="193" t="str">
        <f t="shared" si="3"/>
        <v/>
      </c>
      <c r="I163" s="194" t="str">
        <f t="shared" si="3"/>
        <v/>
      </c>
    </row>
    <row r="164" spans="2:11" s="191" customFormat="1">
      <c r="B164" s="178" t="s">
        <v>65</v>
      </c>
      <c r="C164" s="184">
        <v>12</v>
      </c>
      <c r="D164" s="184">
        <v>1110</v>
      </c>
      <c r="E164" s="185">
        <v>58</v>
      </c>
      <c r="F164" s="192" t="str">
        <f t="shared" si="3"/>
        <v/>
      </c>
      <c r="G164" s="193" t="str">
        <f t="shared" si="3"/>
        <v/>
      </c>
      <c r="H164" s="193">
        <f t="shared" si="3"/>
        <v>64.38</v>
      </c>
      <c r="I164" s="194" t="str">
        <f t="shared" si="3"/>
        <v/>
      </c>
    </row>
    <row r="165" spans="2:11" s="191" customFormat="1">
      <c r="B165" s="178" t="s">
        <v>66</v>
      </c>
      <c r="C165" s="184">
        <v>8</v>
      </c>
      <c r="D165" s="184">
        <v>820</v>
      </c>
      <c r="E165" s="185">
        <v>212</v>
      </c>
      <c r="F165" s="192" t="str">
        <f t="shared" si="3"/>
        <v/>
      </c>
      <c r="G165" s="193">
        <f t="shared" si="3"/>
        <v>173.84</v>
      </c>
      <c r="H165" s="193" t="str">
        <f t="shared" si="3"/>
        <v/>
      </c>
      <c r="I165" s="194" t="str">
        <f t="shared" si="3"/>
        <v/>
      </c>
    </row>
    <row r="166" spans="2:11" s="191" customFormat="1">
      <c r="B166" s="178" t="s">
        <v>67</v>
      </c>
      <c r="C166" s="184">
        <v>12</v>
      </c>
      <c r="D166" s="184">
        <v>1140</v>
      </c>
      <c r="E166" s="185">
        <v>144</v>
      </c>
      <c r="F166" s="195" t="str">
        <f t="shared" si="3"/>
        <v/>
      </c>
      <c r="G166" s="196" t="str">
        <f t="shared" si="3"/>
        <v/>
      </c>
      <c r="H166" s="196">
        <f t="shared" si="3"/>
        <v>164.16</v>
      </c>
      <c r="I166" s="197" t="str">
        <f t="shared" si="3"/>
        <v/>
      </c>
    </row>
    <row r="167" spans="2:11" s="191" customFormat="1">
      <c r="B167" s="178" t="s">
        <v>68</v>
      </c>
      <c r="C167" s="179">
        <v>12</v>
      </c>
      <c r="D167" s="179">
        <v>1160</v>
      </c>
      <c r="E167" s="180">
        <v>88</v>
      </c>
      <c r="F167" s="195" t="str">
        <f t="shared" si="3"/>
        <v/>
      </c>
      <c r="G167" s="196" t="str">
        <f t="shared" si="3"/>
        <v/>
      </c>
      <c r="H167" s="196">
        <f t="shared" si="3"/>
        <v>102.08</v>
      </c>
      <c r="I167" s="197" t="str">
        <f t="shared" si="3"/>
        <v/>
      </c>
    </row>
    <row r="168" spans="2:11" s="191" customFormat="1">
      <c r="B168" s="178" t="s">
        <v>69</v>
      </c>
      <c r="C168" s="179">
        <v>12</v>
      </c>
      <c r="D168" s="179">
        <v>1760</v>
      </c>
      <c r="E168" s="180">
        <v>24</v>
      </c>
      <c r="F168" s="195" t="str">
        <f t="shared" si="3"/>
        <v/>
      </c>
      <c r="G168" s="196" t="str">
        <f t="shared" si="3"/>
        <v/>
      </c>
      <c r="H168" s="196">
        <f t="shared" si="3"/>
        <v>42.24</v>
      </c>
      <c r="I168" s="197" t="str">
        <f t="shared" si="3"/>
        <v/>
      </c>
    </row>
    <row r="169" spans="2:11" s="191" customFormat="1">
      <c r="B169" s="178" t="s">
        <v>71</v>
      </c>
      <c r="C169" s="179">
        <v>8</v>
      </c>
      <c r="D169" s="179">
        <v>2060</v>
      </c>
      <c r="E169" s="180">
        <v>67</v>
      </c>
      <c r="F169" s="195" t="str">
        <f t="shared" si="3"/>
        <v/>
      </c>
      <c r="G169" s="196">
        <f t="shared" si="3"/>
        <v>138.02000000000001</v>
      </c>
      <c r="H169" s="196" t="str">
        <f t="shared" si="3"/>
        <v/>
      </c>
      <c r="I169" s="197" t="str">
        <f t="shared" si="3"/>
        <v/>
      </c>
    </row>
    <row r="170" spans="2:11" s="191" customFormat="1">
      <c r="B170" s="178" t="s">
        <v>83</v>
      </c>
      <c r="C170" s="179">
        <v>12</v>
      </c>
      <c r="D170" s="179">
        <v>1580</v>
      </c>
      <c r="E170" s="180">
        <v>4</v>
      </c>
      <c r="F170" s="195" t="str">
        <f t="shared" si="3"/>
        <v/>
      </c>
      <c r="G170" s="196" t="str">
        <f t="shared" si="3"/>
        <v/>
      </c>
      <c r="H170" s="196">
        <f t="shared" si="3"/>
        <v>6.32</v>
      </c>
      <c r="I170" s="197" t="str">
        <f t="shared" si="3"/>
        <v/>
      </c>
    </row>
    <row r="171" spans="2:11" s="191" customFormat="1">
      <c r="B171" s="178" t="s">
        <v>92</v>
      </c>
      <c r="C171" s="179">
        <v>12</v>
      </c>
      <c r="D171" s="179">
        <v>1500</v>
      </c>
      <c r="E171" s="180">
        <v>219</v>
      </c>
      <c r="F171" s="195" t="str">
        <f t="shared" si="3"/>
        <v/>
      </c>
      <c r="G171" s="196" t="str">
        <f t="shared" si="3"/>
        <v/>
      </c>
      <c r="H171" s="196">
        <f t="shared" si="3"/>
        <v>328.5</v>
      </c>
      <c r="I171" s="197" t="str">
        <f t="shared" si="3"/>
        <v/>
      </c>
    </row>
    <row r="172" spans="2:11" s="191" customFormat="1">
      <c r="B172" s="178" t="s">
        <v>70</v>
      </c>
      <c r="C172" s="179">
        <v>12</v>
      </c>
      <c r="D172" s="179">
        <v>27900</v>
      </c>
      <c r="E172" s="180">
        <v>8</v>
      </c>
      <c r="F172" s="181" t="str">
        <f t="shared" si="3"/>
        <v/>
      </c>
      <c r="G172" s="182" t="str">
        <f t="shared" si="3"/>
        <v/>
      </c>
      <c r="H172" s="182">
        <f t="shared" si="3"/>
        <v>223.2</v>
      </c>
      <c r="I172" s="183" t="str">
        <f t="shared" si="3"/>
        <v/>
      </c>
    </row>
    <row r="173" spans="2:11" s="191" customFormat="1">
      <c r="B173" s="178" t="s">
        <v>14</v>
      </c>
      <c r="C173" s="179">
        <v>12</v>
      </c>
      <c r="D173" s="179">
        <v>6070</v>
      </c>
      <c r="E173" s="180">
        <v>4</v>
      </c>
      <c r="F173" s="181" t="str">
        <f t="shared" si="3"/>
        <v/>
      </c>
      <c r="G173" s="182" t="str">
        <f t="shared" si="3"/>
        <v/>
      </c>
      <c r="H173" s="182">
        <f t="shared" si="3"/>
        <v>24.28</v>
      </c>
      <c r="I173" s="183" t="str">
        <f t="shared" si="3"/>
        <v/>
      </c>
    </row>
    <row r="174" spans="2:11" s="191" customFormat="1">
      <c r="B174" s="178" t="s">
        <v>9</v>
      </c>
      <c r="C174" s="179">
        <v>12</v>
      </c>
      <c r="D174" s="179">
        <v>11000</v>
      </c>
      <c r="E174" s="180">
        <v>4</v>
      </c>
      <c r="F174" s="181" t="str">
        <f t="shared" si="3"/>
        <v/>
      </c>
      <c r="G174" s="182" t="str">
        <f t="shared" si="3"/>
        <v/>
      </c>
      <c r="H174" s="182">
        <f t="shared" si="3"/>
        <v>44</v>
      </c>
      <c r="I174" s="183" t="str">
        <f t="shared" si="3"/>
        <v/>
      </c>
    </row>
    <row r="175" spans="2:11" s="191" customFormat="1">
      <c r="B175" s="178" t="s">
        <v>84</v>
      </c>
      <c r="C175" s="179">
        <v>12</v>
      </c>
      <c r="D175" s="179">
        <v>2500</v>
      </c>
      <c r="E175" s="180">
        <v>8</v>
      </c>
      <c r="F175" s="181" t="str">
        <f t="shared" si="3"/>
        <v/>
      </c>
      <c r="G175" s="182" t="str">
        <f t="shared" si="3"/>
        <v/>
      </c>
      <c r="H175" s="182">
        <f t="shared" si="3"/>
        <v>20</v>
      </c>
      <c r="I175" s="183" t="str">
        <f t="shared" si="3"/>
        <v/>
      </c>
    </row>
    <row r="176" spans="2:11" s="191" customFormat="1">
      <c r="B176" s="178" t="s">
        <v>85</v>
      </c>
      <c r="C176" s="179">
        <v>12</v>
      </c>
      <c r="D176" s="179">
        <v>2000</v>
      </c>
      <c r="E176" s="180">
        <v>4</v>
      </c>
      <c r="F176" s="181" t="str">
        <f t="shared" si="3"/>
        <v/>
      </c>
      <c r="G176" s="182" t="str">
        <f t="shared" si="3"/>
        <v/>
      </c>
      <c r="H176" s="182">
        <f t="shared" si="3"/>
        <v>8</v>
      </c>
      <c r="I176" s="183" t="str">
        <f t="shared" si="3"/>
        <v/>
      </c>
    </row>
    <row r="177" spans="2:10" s="191" customFormat="1">
      <c r="B177" s="178" t="s">
        <v>86</v>
      </c>
      <c r="C177" s="179">
        <v>12</v>
      </c>
      <c r="D177" s="179">
        <v>4710</v>
      </c>
      <c r="E177" s="180">
        <v>11</v>
      </c>
      <c r="F177" s="181" t="str">
        <f t="shared" si="3"/>
        <v/>
      </c>
      <c r="G177" s="182" t="str">
        <f t="shared" si="3"/>
        <v/>
      </c>
      <c r="H177" s="182">
        <f t="shared" si="3"/>
        <v>51.81</v>
      </c>
      <c r="I177" s="183" t="str">
        <f t="shared" si="3"/>
        <v/>
      </c>
    </row>
    <row r="178" spans="2:10" s="191" customFormat="1">
      <c r="B178" s="178" t="s">
        <v>87</v>
      </c>
      <c r="C178" s="179">
        <v>12</v>
      </c>
      <c r="D178" s="179">
        <v>2500</v>
      </c>
      <c r="E178" s="180">
        <v>5</v>
      </c>
      <c r="F178" s="181" t="str">
        <f t="shared" si="3"/>
        <v/>
      </c>
      <c r="G178" s="182" t="str">
        <f t="shared" si="3"/>
        <v/>
      </c>
      <c r="H178" s="182">
        <f t="shared" si="3"/>
        <v>12.5</v>
      </c>
      <c r="I178" s="183" t="str">
        <f t="shared" si="3"/>
        <v/>
      </c>
    </row>
    <row r="179" spans="2:10" s="191" customFormat="1">
      <c r="B179" s="178" t="s">
        <v>88</v>
      </c>
      <c r="C179" s="179">
        <v>12</v>
      </c>
      <c r="D179" s="179">
        <v>3000</v>
      </c>
      <c r="E179" s="180">
        <v>2</v>
      </c>
      <c r="F179" s="181" t="str">
        <f t="shared" si="3"/>
        <v/>
      </c>
      <c r="G179" s="182" t="str">
        <f t="shared" si="3"/>
        <v/>
      </c>
      <c r="H179" s="182">
        <f t="shared" si="3"/>
        <v>6</v>
      </c>
      <c r="I179" s="183" t="str">
        <f t="shared" si="3"/>
        <v/>
      </c>
    </row>
    <row r="180" spans="2:10" s="191" customFormat="1">
      <c r="B180" s="178" t="s">
        <v>89</v>
      </c>
      <c r="C180" s="179">
        <v>12</v>
      </c>
      <c r="D180" s="179">
        <v>6120</v>
      </c>
      <c r="E180" s="180">
        <v>4</v>
      </c>
      <c r="F180" s="181" t="str">
        <f t="shared" si="3"/>
        <v/>
      </c>
      <c r="G180" s="182" t="str">
        <f t="shared" si="3"/>
        <v/>
      </c>
      <c r="H180" s="182">
        <f t="shared" si="3"/>
        <v>24.48</v>
      </c>
      <c r="I180" s="183" t="str">
        <f t="shared" si="3"/>
        <v/>
      </c>
    </row>
    <row r="181" spans="2:10" s="191" customFormat="1">
      <c r="B181" s="178" t="s">
        <v>90</v>
      </c>
      <c r="C181" s="179">
        <v>12</v>
      </c>
      <c r="D181" s="179">
        <v>12000</v>
      </c>
      <c r="E181" s="180">
        <v>4</v>
      </c>
      <c r="F181" s="181" t="str">
        <f t="shared" si="3"/>
        <v/>
      </c>
      <c r="G181" s="182" t="str">
        <f t="shared" si="3"/>
        <v/>
      </c>
      <c r="H181" s="182">
        <f t="shared" si="3"/>
        <v>48</v>
      </c>
      <c r="I181" s="183" t="str">
        <f t="shared" si="3"/>
        <v/>
      </c>
    </row>
    <row r="182" spans="2:10" s="191" customFormat="1">
      <c r="B182" s="178" t="s">
        <v>30</v>
      </c>
      <c r="C182" s="179">
        <v>8</v>
      </c>
      <c r="D182" s="179">
        <v>1190</v>
      </c>
      <c r="E182" s="180">
        <v>163</v>
      </c>
      <c r="F182" s="181" t="str">
        <f t="shared" si="3"/>
        <v/>
      </c>
      <c r="G182" s="182">
        <f t="shared" si="3"/>
        <v>193.97</v>
      </c>
      <c r="H182" s="182" t="str">
        <f t="shared" si="3"/>
        <v/>
      </c>
      <c r="I182" s="183" t="str">
        <f t="shared" si="3"/>
        <v/>
      </c>
    </row>
    <row r="183" spans="2:10" s="191" customFormat="1" ht="15.75" thickBot="1">
      <c r="B183" s="178" t="s">
        <v>91</v>
      </c>
      <c r="C183" s="179">
        <v>8</v>
      </c>
      <c r="D183" s="179">
        <v>1290</v>
      </c>
      <c r="E183" s="180">
        <v>99</v>
      </c>
      <c r="F183" s="181" t="str">
        <f t="shared" si="3"/>
        <v/>
      </c>
      <c r="G183" s="182">
        <f t="shared" si="3"/>
        <v>127.71</v>
      </c>
      <c r="H183" s="182" t="str">
        <f t="shared" si="3"/>
        <v/>
      </c>
      <c r="I183" s="183" t="str">
        <f t="shared" si="3"/>
        <v/>
      </c>
    </row>
    <row r="184" spans="2:10" s="191" customFormat="1">
      <c r="B184" s="264" t="s">
        <v>3</v>
      </c>
      <c r="C184" s="265"/>
      <c r="D184" s="265"/>
      <c r="E184" s="199" t="s">
        <v>4</v>
      </c>
      <c r="F184" s="200">
        <f>SUM(F152:F183)</f>
        <v>230.16</v>
      </c>
      <c r="G184" s="201">
        <f>SUM(G152:G183)</f>
        <v>1472.3600000000001</v>
      </c>
      <c r="H184" s="201">
        <f>SUM(H152:H183)</f>
        <v>1915.2699999999998</v>
      </c>
      <c r="I184" s="202">
        <f>SUM(I152:I183)</f>
        <v>238</v>
      </c>
    </row>
    <row r="185" spans="2:10" s="191" customFormat="1" ht="15.75">
      <c r="B185" s="266" t="s">
        <v>5</v>
      </c>
      <c r="C185" s="267"/>
      <c r="D185" s="267"/>
      <c r="E185" s="203" t="s">
        <v>6</v>
      </c>
      <c r="F185" s="166">
        <f>ROUND(F151^2*PI()/4*7.85/1000,3)</f>
        <v>0.222</v>
      </c>
      <c r="G185" s="74">
        <f>ROUND(G151^2*PI()/4*7.85/1000,3)</f>
        <v>0.39500000000000002</v>
      </c>
      <c r="H185" s="74">
        <f>ROUND(H151^2*PI()/4*7.85/1000,3)</f>
        <v>0.88800000000000001</v>
      </c>
      <c r="I185" s="75">
        <f>ROUND(I151^2*PI()/4*7.85/1000,3)</f>
        <v>1.5780000000000001</v>
      </c>
    </row>
    <row r="186" spans="2:10" s="191" customFormat="1" ht="16.5" thickBot="1">
      <c r="B186" s="268" t="s">
        <v>7</v>
      </c>
      <c r="C186" s="269"/>
      <c r="D186" s="269"/>
      <c r="E186" s="204" t="s">
        <v>6</v>
      </c>
      <c r="F186" s="167">
        <f>F184*F185</f>
        <v>51.09552</v>
      </c>
      <c r="G186" s="76">
        <f>G184*G185</f>
        <v>581.58220000000006</v>
      </c>
      <c r="H186" s="76">
        <f>H184*H185</f>
        <v>1700.7597599999999</v>
      </c>
      <c r="I186" s="77">
        <f>I184*I185</f>
        <v>375.56400000000002</v>
      </c>
    </row>
    <row r="187" spans="2:10" s="191" customFormat="1" ht="18.75" thickBot="1">
      <c r="B187" s="205"/>
      <c r="C187" s="205"/>
      <c r="D187" s="205"/>
      <c r="E187" s="205"/>
      <c r="F187" s="270">
        <f>SUM(F186:I186)</f>
        <v>2709.0014799999999</v>
      </c>
      <c r="G187" s="271"/>
      <c r="H187" s="271"/>
      <c r="I187" s="272"/>
      <c r="J187" s="206"/>
    </row>
    <row r="188" spans="2:10" ht="18">
      <c r="B188" s="2"/>
      <c r="C188" s="2"/>
      <c r="D188" s="2"/>
      <c r="E188" s="2"/>
      <c r="F188" s="24"/>
      <c r="G188" s="23"/>
      <c r="H188" s="23"/>
      <c r="I188" s="23"/>
      <c r="J188" s="23"/>
    </row>
    <row r="189" spans="2:10" ht="18">
      <c r="B189" s="2"/>
      <c r="C189" s="2"/>
      <c r="D189" s="2"/>
      <c r="E189" s="2"/>
      <c r="F189" s="24"/>
      <c r="G189" s="23"/>
      <c r="H189" s="23"/>
      <c r="I189" s="23"/>
      <c r="J189" s="23"/>
    </row>
    <row r="190" spans="2:10" ht="18">
      <c r="B190" s="2"/>
      <c r="C190" s="2"/>
      <c r="D190" s="2"/>
      <c r="E190" s="2"/>
      <c r="F190" s="24"/>
      <c r="G190" s="23"/>
      <c r="H190" s="23"/>
      <c r="I190" s="23"/>
      <c r="J190" s="23"/>
    </row>
    <row r="191" spans="2:10" ht="18">
      <c r="B191" s="2"/>
      <c r="C191" s="2"/>
      <c r="D191" s="2"/>
      <c r="E191" s="2"/>
      <c r="F191" s="24"/>
      <c r="G191" s="23"/>
      <c r="H191" s="23"/>
      <c r="I191" s="23"/>
      <c r="J191" s="23"/>
    </row>
    <row r="192" spans="2:10" ht="18">
      <c r="B192" s="2"/>
      <c r="C192" s="2"/>
      <c r="D192" s="2"/>
      <c r="E192" s="2"/>
      <c r="F192" s="24"/>
      <c r="G192" s="23"/>
      <c r="H192" s="23"/>
      <c r="I192" s="23"/>
      <c r="J192" s="23"/>
    </row>
    <row r="193" spans="2:10" ht="18">
      <c r="B193" s="2"/>
      <c r="C193" s="2"/>
      <c r="D193" s="2"/>
      <c r="E193" s="2"/>
      <c r="F193" s="24"/>
      <c r="G193" s="23"/>
      <c r="H193" s="23"/>
      <c r="I193" s="23"/>
      <c r="J193" s="23"/>
    </row>
    <row r="194" spans="2:10" ht="18">
      <c r="B194" s="4" t="s">
        <v>74</v>
      </c>
      <c r="F194" s="1"/>
    </row>
    <row r="196" spans="2:10" ht="19.5" thickBot="1">
      <c r="B196" s="49"/>
      <c r="F196" s="1"/>
    </row>
    <row r="197" spans="2:10" ht="15" customHeight="1">
      <c r="B197" s="299" t="s">
        <v>1</v>
      </c>
      <c r="C197" s="346" t="s">
        <v>26</v>
      </c>
      <c r="D197" s="349" t="s">
        <v>17</v>
      </c>
      <c r="E197" s="350"/>
      <c r="F197" s="351"/>
      <c r="G197" s="352" t="s">
        <v>93</v>
      </c>
      <c r="H197" s="355" t="s">
        <v>7</v>
      </c>
    </row>
    <row r="198" spans="2:10" ht="15" customHeight="1">
      <c r="B198" s="300"/>
      <c r="C198" s="347"/>
      <c r="D198" s="208"/>
      <c r="E198" s="209"/>
      <c r="F198" s="357" t="s">
        <v>19</v>
      </c>
      <c r="G198" s="353"/>
      <c r="H198" s="356"/>
    </row>
    <row r="199" spans="2:10" ht="15.75" thickBot="1">
      <c r="B199" s="301"/>
      <c r="C199" s="348"/>
      <c r="D199" s="210"/>
      <c r="E199" s="211"/>
      <c r="F199" s="358"/>
      <c r="G199" s="354"/>
      <c r="H199" s="212" t="s">
        <v>6</v>
      </c>
    </row>
    <row r="200" spans="2:10" ht="15.75" thickBot="1">
      <c r="B200" s="40" t="s">
        <v>72</v>
      </c>
      <c r="C200" s="207" t="s">
        <v>73</v>
      </c>
      <c r="D200" s="81" t="s">
        <v>21</v>
      </c>
      <c r="E200" s="43">
        <v>220</v>
      </c>
      <c r="F200" s="82">
        <f>2*E200</f>
        <v>440</v>
      </c>
      <c r="G200" s="213">
        <v>6.41</v>
      </c>
      <c r="H200" s="214">
        <f>F200*G200</f>
        <v>2820.4</v>
      </c>
    </row>
    <row r="201" spans="2:10" ht="18.75" thickBot="1">
      <c r="B201" s="177"/>
      <c r="C201" s="177"/>
      <c r="D201" s="191"/>
      <c r="E201" s="334">
        <f>SUM(H200:H200)</f>
        <v>2820.4</v>
      </c>
      <c r="F201" s="335"/>
      <c r="G201" s="335"/>
      <c r="H201" s="47" t="s">
        <v>6</v>
      </c>
    </row>
    <row r="202" spans="2:10" ht="18">
      <c r="E202" s="50"/>
      <c r="F202" s="50"/>
      <c r="G202" s="50"/>
      <c r="H202" s="51"/>
    </row>
    <row r="203" spans="2:10" ht="18.75" thickBot="1">
      <c r="E203" s="50"/>
      <c r="F203" s="50"/>
      <c r="G203" s="50"/>
      <c r="H203" s="51"/>
    </row>
    <row r="204" spans="2:10">
      <c r="B204" s="299" t="s">
        <v>1</v>
      </c>
      <c r="C204" s="302" t="s">
        <v>28</v>
      </c>
      <c r="D204" s="305" t="s">
        <v>17</v>
      </c>
      <c r="E204" s="306"/>
      <c r="F204" s="307"/>
      <c r="G204" s="308" t="s">
        <v>18</v>
      </c>
      <c r="H204" s="311" t="s">
        <v>7</v>
      </c>
    </row>
    <row r="205" spans="2:10">
      <c r="B205" s="300"/>
      <c r="C205" s="303"/>
      <c r="D205" s="35"/>
      <c r="E205" s="36"/>
      <c r="F205" s="313" t="s">
        <v>19</v>
      </c>
      <c r="G205" s="309"/>
      <c r="H205" s="312"/>
    </row>
    <row r="206" spans="2:10" ht="15.75" thickBot="1">
      <c r="B206" s="301"/>
      <c r="C206" s="304"/>
      <c r="D206" s="37"/>
      <c r="E206" s="38"/>
      <c r="F206" s="314"/>
      <c r="G206" s="310"/>
      <c r="H206" s="39" t="s">
        <v>6</v>
      </c>
    </row>
    <row r="207" spans="2:10" ht="15.75" thickBot="1">
      <c r="B207" s="40" t="s">
        <v>20</v>
      </c>
      <c r="C207" s="41" t="s">
        <v>73</v>
      </c>
      <c r="D207" s="42" t="s">
        <v>21</v>
      </c>
      <c r="E207" s="43">
        <v>52</v>
      </c>
      <c r="F207" s="44">
        <f>2*E207</f>
        <v>104</v>
      </c>
      <c r="G207" s="45">
        <v>8.8800000000000008</v>
      </c>
      <c r="H207" s="46">
        <f>F207*G207</f>
        <v>923.5200000000001</v>
      </c>
    </row>
    <row r="208" spans="2:10" ht="18.75" thickBot="1">
      <c r="E208" s="334">
        <f>SUM(H207:H207)</f>
        <v>923.5200000000001</v>
      </c>
      <c r="F208" s="335"/>
      <c r="G208" s="335"/>
      <c r="H208" s="47" t="s">
        <v>6</v>
      </c>
    </row>
    <row r="210" spans="2:2">
      <c r="B210" s="48" t="s">
        <v>22</v>
      </c>
    </row>
    <row r="211" spans="2:2">
      <c r="B211" t="s">
        <v>75</v>
      </c>
    </row>
    <row r="232" spans="3:3">
      <c r="C232" s="191"/>
    </row>
    <row r="242" spans="2:10" s="191" customFormat="1" ht="15.75">
      <c r="B242" s="3"/>
      <c r="C242" s="215"/>
      <c r="D242" s="215"/>
      <c r="E242" s="215"/>
      <c r="F242" s="215"/>
      <c r="I242" s="190"/>
    </row>
    <row r="243" spans="2:10" s="191" customFormat="1" ht="18">
      <c r="B243" s="273" t="s">
        <v>16</v>
      </c>
      <c r="C243" s="273"/>
      <c r="D243" s="34" t="s">
        <v>94</v>
      </c>
      <c r="E243" s="215"/>
      <c r="F243" s="215"/>
      <c r="I243" s="190"/>
    </row>
    <row r="244" spans="2:10" s="191" customFormat="1" ht="18">
      <c r="C244" s="216"/>
      <c r="D244" s="34" t="s">
        <v>95</v>
      </c>
      <c r="E244" s="216"/>
      <c r="F244" s="215"/>
      <c r="I244" s="190"/>
    </row>
    <row r="245" spans="2:10" s="191" customFormat="1" ht="18.75" thickBot="1">
      <c r="B245" s="4" t="s">
        <v>15</v>
      </c>
      <c r="C245" s="215"/>
      <c r="D245" s="215"/>
      <c r="E245" s="215"/>
      <c r="F245" s="215"/>
      <c r="G245" s="215"/>
      <c r="H245" s="215"/>
      <c r="I245" s="190"/>
    </row>
    <row r="246" spans="2:10" s="191" customFormat="1">
      <c r="B246" s="274" t="s">
        <v>0</v>
      </c>
      <c r="C246" s="277" t="s">
        <v>1</v>
      </c>
      <c r="D246" s="280" t="s">
        <v>8</v>
      </c>
      <c r="E246" s="349" t="s">
        <v>2</v>
      </c>
      <c r="F246" s="286" t="s">
        <v>24</v>
      </c>
      <c r="G246" s="287"/>
      <c r="H246" s="287"/>
      <c r="I246" s="288"/>
      <c r="J246" s="190"/>
    </row>
    <row r="247" spans="2:10" s="191" customFormat="1" ht="15.75" thickBot="1">
      <c r="B247" s="275"/>
      <c r="C247" s="278"/>
      <c r="D247" s="281"/>
      <c r="E247" s="361"/>
      <c r="F247" s="289" t="s">
        <v>25</v>
      </c>
      <c r="G247" s="290"/>
      <c r="H247" s="290"/>
      <c r="I247" s="291"/>
      <c r="J247" s="190"/>
    </row>
    <row r="248" spans="2:10" s="191" customFormat="1" ht="15.75" thickBot="1">
      <c r="B248" s="359"/>
      <c r="C248" s="318"/>
      <c r="D248" s="360"/>
      <c r="E248" s="362"/>
      <c r="F248" s="217">
        <v>6</v>
      </c>
      <c r="G248" s="218">
        <v>8</v>
      </c>
      <c r="H248" s="218">
        <v>12</v>
      </c>
      <c r="I248" s="219">
        <v>16</v>
      </c>
      <c r="J248" s="205"/>
    </row>
    <row r="249" spans="2:10" s="191" customFormat="1">
      <c r="B249" s="178">
        <v>1</v>
      </c>
      <c r="C249" s="184">
        <v>8</v>
      </c>
      <c r="D249" s="184">
        <v>4500</v>
      </c>
      <c r="E249" s="185">
        <v>14</v>
      </c>
      <c r="F249" s="220" t="str">
        <f t="shared" ref="F249:I255" si="4">IF($C249=F$7,$D249*$E249/1000,"")</f>
        <v/>
      </c>
      <c r="G249" s="221">
        <f t="shared" si="4"/>
        <v>63</v>
      </c>
      <c r="H249" s="221" t="str">
        <f t="shared" si="4"/>
        <v/>
      </c>
      <c r="I249" s="222" t="str">
        <f t="shared" si="4"/>
        <v/>
      </c>
      <c r="J249" s="205"/>
    </row>
    <row r="250" spans="2:10" s="191" customFormat="1">
      <c r="B250" s="223">
        <v>2</v>
      </c>
      <c r="C250" s="184">
        <v>8</v>
      </c>
      <c r="D250" s="184">
        <v>2000</v>
      </c>
      <c r="E250" s="185">
        <v>20</v>
      </c>
      <c r="F250" s="186" t="str">
        <f t="shared" si="4"/>
        <v/>
      </c>
      <c r="G250" s="187">
        <f t="shared" si="4"/>
        <v>40</v>
      </c>
      <c r="H250" s="187" t="str">
        <f t="shared" si="4"/>
        <v/>
      </c>
      <c r="I250" s="188" t="str">
        <f t="shared" si="4"/>
        <v/>
      </c>
      <c r="J250" s="190"/>
    </row>
    <row r="251" spans="2:10" s="191" customFormat="1">
      <c r="B251" s="178" t="s">
        <v>11</v>
      </c>
      <c r="C251" s="184">
        <v>6</v>
      </c>
      <c r="D251" s="184">
        <v>210</v>
      </c>
      <c r="E251" s="185">
        <v>83</v>
      </c>
      <c r="F251" s="192">
        <f t="shared" si="4"/>
        <v>17.43</v>
      </c>
      <c r="G251" s="193" t="str">
        <f t="shared" si="4"/>
        <v/>
      </c>
      <c r="H251" s="193" t="str">
        <f t="shared" si="4"/>
        <v/>
      </c>
      <c r="I251" s="194" t="str">
        <f t="shared" si="4"/>
        <v/>
      </c>
    </row>
    <row r="252" spans="2:10" s="191" customFormat="1">
      <c r="B252" s="178" t="s">
        <v>65</v>
      </c>
      <c r="C252" s="184">
        <v>8</v>
      </c>
      <c r="D252" s="184">
        <v>780</v>
      </c>
      <c r="E252" s="185">
        <v>26</v>
      </c>
      <c r="F252" s="192" t="str">
        <f t="shared" si="4"/>
        <v/>
      </c>
      <c r="G252" s="193">
        <f t="shared" si="4"/>
        <v>20.28</v>
      </c>
      <c r="H252" s="193" t="str">
        <f t="shared" si="4"/>
        <v/>
      </c>
      <c r="I252" s="194" t="str">
        <f t="shared" si="4"/>
        <v/>
      </c>
    </row>
    <row r="253" spans="2:10" s="191" customFormat="1">
      <c r="B253" s="178" t="s">
        <v>66</v>
      </c>
      <c r="C253" s="184">
        <v>12</v>
      </c>
      <c r="D253" s="184">
        <v>1520</v>
      </c>
      <c r="E253" s="185">
        <v>19</v>
      </c>
      <c r="F253" s="192" t="str">
        <f t="shared" si="4"/>
        <v/>
      </c>
      <c r="G253" s="193" t="str">
        <f t="shared" si="4"/>
        <v/>
      </c>
      <c r="H253" s="193">
        <f t="shared" si="4"/>
        <v>28.88</v>
      </c>
      <c r="I253" s="194" t="str">
        <f t="shared" si="4"/>
        <v/>
      </c>
    </row>
    <row r="254" spans="2:10" s="191" customFormat="1">
      <c r="B254" s="178" t="s">
        <v>71</v>
      </c>
      <c r="C254" s="179">
        <v>12</v>
      </c>
      <c r="D254" s="179">
        <v>2020</v>
      </c>
      <c r="E254" s="180">
        <v>19</v>
      </c>
      <c r="F254" s="195" t="str">
        <f t="shared" si="4"/>
        <v/>
      </c>
      <c r="G254" s="196" t="str">
        <f t="shared" si="4"/>
        <v/>
      </c>
      <c r="H254" s="196">
        <f t="shared" si="4"/>
        <v>38.380000000000003</v>
      </c>
      <c r="I254" s="197" t="str">
        <f t="shared" si="4"/>
        <v/>
      </c>
    </row>
    <row r="255" spans="2:10" s="191" customFormat="1" ht="15.75" thickBot="1">
      <c r="B255" s="178" t="s">
        <v>70</v>
      </c>
      <c r="C255" s="179">
        <v>12</v>
      </c>
      <c r="D255" s="179">
        <v>4600</v>
      </c>
      <c r="E255" s="180">
        <v>4</v>
      </c>
      <c r="F255" s="181" t="str">
        <f t="shared" si="4"/>
        <v/>
      </c>
      <c r="G255" s="182" t="str">
        <f t="shared" si="4"/>
        <v/>
      </c>
      <c r="H255" s="182">
        <f t="shared" si="4"/>
        <v>18.399999999999999</v>
      </c>
      <c r="I255" s="183" t="str">
        <f t="shared" si="4"/>
        <v/>
      </c>
    </row>
    <row r="256" spans="2:10" s="191" customFormat="1">
      <c r="B256" s="264" t="s">
        <v>3</v>
      </c>
      <c r="C256" s="265"/>
      <c r="D256" s="265"/>
      <c r="E256" s="199" t="s">
        <v>4</v>
      </c>
      <c r="F256" s="200">
        <f>SUM(F249:F255)</f>
        <v>17.43</v>
      </c>
      <c r="G256" s="201">
        <f>SUM(G249:G255)</f>
        <v>123.28</v>
      </c>
      <c r="H256" s="201">
        <f>SUM(H249:H255)</f>
        <v>85.66</v>
      </c>
      <c r="I256" s="202">
        <f>SUM(I249:I255)</f>
        <v>0</v>
      </c>
    </row>
    <row r="257" spans="2:10" s="191" customFormat="1" ht="15.75">
      <c r="B257" s="266" t="s">
        <v>5</v>
      </c>
      <c r="C257" s="267"/>
      <c r="D257" s="267"/>
      <c r="E257" s="203" t="s">
        <v>6</v>
      </c>
      <c r="F257" s="166">
        <f>ROUND(F248^2*PI()/4*7.85/1000,3)</f>
        <v>0.222</v>
      </c>
      <c r="G257" s="74">
        <f>ROUND(G248^2*PI()/4*7.85/1000,3)</f>
        <v>0.39500000000000002</v>
      </c>
      <c r="H257" s="74">
        <f>ROUND(H248^2*PI()/4*7.85/1000,3)</f>
        <v>0.88800000000000001</v>
      </c>
      <c r="I257" s="75">
        <f>ROUND(I248^2*PI()/4*7.85/1000,3)</f>
        <v>1.5780000000000001</v>
      </c>
    </row>
    <row r="258" spans="2:10" s="191" customFormat="1" ht="16.5" thickBot="1">
      <c r="B258" s="268" t="s">
        <v>7</v>
      </c>
      <c r="C258" s="269"/>
      <c r="D258" s="269"/>
      <c r="E258" s="204" t="s">
        <v>6</v>
      </c>
      <c r="F258" s="167">
        <f>F256*F257</f>
        <v>3.8694600000000001</v>
      </c>
      <c r="G258" s="76">
        <f>G256*G257</f>
        <v>48.695600000000006</v>
      </c>
      <c r="H258" s="76">
        <f>H256*H257</f>
        <v>76.066079999999999</v>
      </c>
      <c r="I258" s="77">
        <f>I256*I257</f>
        <v>0</v>
      </c>
    </row>
    <row r="259" spans="2:10" s="191" customFormat="1" ht="18.75" thickBot="1">
      <c r="B259" s="205"/>
      <c r="C259" s="205"/>
      <c r="D259" s="205"/>
      <c r="E259" s="205"/>
      <c r="F259" s="270">
        <f>SUM(F258:I258)</f>
        <v>128.63114000000002</v>
      </c>
      <c r="G259" s="271"/>
      <c r="H259" s="271"/>
      <c r="I259" s="272"/>
      <c r="J259" s="206"/>
    </row>
    <row r="260" spans="2:10" s="191" customFormat="1" ht="18">
      <c r="B260" s="205"/>
      <c r="C260" s="205"/>
      <c r="D260" s="205"/>
      <c r="E260" s="205"/>
      <c r="F260" s="224"/>
      <c r="G260" s="206"/>
      <c r="H260" s="206"/>
      <c r="I260" s="206"/>
      <c r="J260" s="206"/>
    </row>
    <row r="261" spans="2:10" s="191" customFormat="1" ht="18">
      <c r="B261" s="205"/>
      <c r="C261" s="205"/>
      <c r="D261" s="205"/>
      <c r="E261" s="205"/>
      <c r="F261" s="224"/>
      <c r="G261" s="206"/>
      <c r="H261" s="206"/>
      <c r="I261" s="206"/>
      <c r="J261" s="206"/>
    </row>
    <row r="262" spans="2:10" s="191" customFormat="1" ht="18">
      <c r="B262" s="4" t="s">
        <v>74</v>
      </c>
      <c r="F262" s="190"/>
      <c r="J262" s="206"/>
    </row>
    <row r="263" spans="2:10" s="191" customFormat="1">
      <c r="J263" s="206"/>
    </row>
    <row r="264" spans="2:10" s="191" customFormat="1" ht="19.5" thickBot="1">
      <c r="B264" s="226"/>
      <c r="F264" s="190"/>
      <c r="J264" s="206"/>
    </row>
    <row r="265" spans="2:10" s="191" customFormat="1">
      <c r="B265" s="299" t="s">
        <v>1</v>
      </c>
      <c r="C265" s="346" t="s">
        <v>26</v>
      </c>
      <c r="D265" s="349" t="s">
        <v>17</v>
      </c>
      <c r="E265" s="350"/>
      <c r="F265" s="351"/>
      <c r="G265" s="352" t="s">
        <v>93</v>
      </c>
      <c r="H265" s="355" t="s">
        <v>7</v>
      </c>
      <c r="J265" s="206"/>
    </row>
    <row r="266" spans="2:10" s="191" customFormat="1">
      <c r="B266" s="300"/>
      <c r="C266" s="347"/>
      <c r="D266" s="208"/>
      <c r="E266" s="209"/>
      <c r="F266" s="357" t="s">
        <v>19</v>
      </c>
      <c r="G266" s="353"/>
      <c r="H266" s="356"/>
    </row>
    <row r="267" spans="2:10" s="191" customFormat="1" ht="15.75" thickBot="1">
      <c r="B267" s="301"/>
      <c r="C267" s="348"/>
      <c r="D267" s="210"/>
      <c r="E267" s="211"/>
      <c r="F267" s="358"/>
      <c r="G267" s="354"/>
      <c r="H267" s="212" t="s">
        <v>6</v>
      </c>
    </row>
    <row r="268" spans="2:10" s="191" customFormat="1" ht="15.75" thickBot="1">
      <c r="B268" s="40" t="s">
        <v>72</v>
      </c>
      <c r="C268" s="207" t="s">
        <v>80</v>
      </c>
      <c r="D268" s="81" t="s">
        <v>21</v>
      </c>
      <c r="E268" s="43">
        <v>25</v>
      </c>
      <c r="F268" s="82">
        <f>2*E268</f>
        <v>50</v>
      </c>
      <c r="G268" s="213">
        <v>5.13</v>
      </c>
      <c r="H268" s="214">
        <f>F268*G268</f>
        <v>256.5</v>
      </c>
    </row>
    <row r="269" spans="2:10" s="191" customFormat="1" ht="18.75" thickBot="1">
      <c r="E269" s="334">
        <f>SUM(H268:H268)</f>
        <v>256.5</v>
      </c>
      <c r="F269" s="335"/>
      <c r="G269" s="335"/>
      <c r="H269" s="47" t="s">
        <v>6</v>
      </c>
    </row>
    <row r="270" spans="2:10" s="191" customFormat="1" ht="18">
      <c r="E270" s="50"/>
      <c r="F270" s="50"/>
      <c r="G270" s="50"/>
      <c r="H270" s="51"/>
    </row>
    <row r="271" spans="2:10" s="191" customFormat="1"/>
    <row r="272" spans="2:10" s="191" customFormat="1">
      <c r="B272" s="227" t="s">
        <v>22</v>
      </c>
    </row>
    <row r="273" spans="2:2" s="191" customFormat="1">
      <c r="B273" s="191" t="s">
        <v>75</v>
      </c>
    </row>
    <row r="274" spans="2:2" s="191" customFormat="1"/>
    <row r="275" spans="2:2" s="191" customFormat="1"/>
    <row r="276" spans="2:2" s="191" customFormat="1"/>
    <row r="277" spans="2:2" s="191" customFormat="1"/>
    <row r="278" spans="2:2" s="191" customFormat="1"/>
    <row r="279" spans="2:2" s="191" customFormat="1"/>
    <row r="280" spans="2:2" s="191" customFormat="1"/>
    <row r="281" spans="2:2" s="191" customFormat="1"/>
    <row r="282" spans="2:2" s="191" customFormat="1"/>
    <row r="283" spans="2:2" s="191" customFormat="1"/>
    <row r="284" spans="2:2" s="191" customFormat="1"/>
    <row r="285" spans="2:2" s="191" customFormat="1"/>
    <row r="286" spans="2:2" s="191" customFormat="1"/>
    <row r="287" spans="2:2" s="191" customFormat="1"/>
    <row r="288" spans="2:2" s="191" customFormat="1"/>
    <row r="289" spans="1:10" s="191" customFormat="1"/>
    <row r="290" spans="1:10" s="191" customFormat="1" ht="15.75">
      <c r="A290"/>
      <c r="B290" s="3"/>
      <c r="C290" s="5"/>
      <c r="D290" s="5"/>
      <c r="E290" s="5"/>
      <c r="F290" s="5"/>
      <c r="G290"/>
      <c r="H290"/>
      <c r="I290" s="1"/>
      <c r="J290"/>
    </row>
    <row r="291" spans="1:10" s="191" customFormat="1" ht="18">
      <c r="A291"/>
      <c r="B291" s="273" t="s">
        <v>16</v>
      </c>
      <c r="C291" s="273"/>
      <c r="D291" s="34" t="s">
        <v>96</v>
      </c>
      <c r="E291" s="5"/>
      <c r="F291" s="5"/>
      <c r="G291"/>
      <c r="H291"/>
      <c r="I291" s="1"/>
      <c r="J291"/>
    </row>
    <row r="292" spans="1:10" s="191" customFormat="1" ht="18">
      <c r="A292"/>
      <c r="B292"/>
      <c r="C292" s="14"/>
      <c r="D292" s="34" t="s">
        <v>97</v>
      </c>
      <c r="E292" s="14"/>
      <c r="F292" s="5"/>
      <c r="G292"/>
      <c r="H292"/>
      <c r="I292" s="1"/>
      <c r="J292"/>
    </row>
    <row r="293" spans="1:10" s="191" customFormat="1" ht="18.75" thickBot="1">
      <c r="A293"/>
      <c r="B293" s="10" t="s">
        <v>15</v>
      </c>
      <c r="C293" s="5"/>
      <c r="D293" s="5"/>
      <c r="E293" s="5"/>
      <c r="F293" s="5"/>
      <c r="G293" s="5"/>
      <c r="H293" s="5"/>
      <c r="I293" s="1"/>
      <c r="J293"/>
    </row>
    <row r="294" spans="1:10" s="191" customFormat="1">
      <c r="A294"/>
      <c r="B294" s="315" t="s">
        <v>0</v>
      </c>
      <c r="C294" s="277" t="s">
        <v>1</v>
      </c>
      <c r="D294" s="319" t="s">
        <v>8</v>
      </c>
      <c r="E294" s="305" t="s">
        <v>2</v>
      </c>
      <c r="F294" s="337" t="s">
        <v>24</v>
      </c>
      <c r="G294" s="338"/>
      <c r="H294" s="338"/>
      <c r="I294" s="339"/>
      <c r="J294" s="1"/>
    </row>
    <row r="295" spans="1:10" s="191" customFormat="1" ht="15.75" thickBot="1">
      <c r="A295"/>
      <c r="B295" s="316"/>
      <c r="C295" s="278"/>
      <c r="D295" s="320"/>
      <c r="E295" s="336"/>
      <c r="F295" s="340" t="s">
        <v>25</v>
      </c>
      <c r="G295" s="341"/>
      <c r="H295" s="341"/>
      <c r="I295" s="342"/>
      <c r="J295" s="1"/>
    </row>
    <row r="296" spans="1:10" s="191" customFormat="1" ht="15.75" thickBot="1">
      <c r="A296"/>
      <c r="B296" s="317"/>
      <c r="C296" s="318"/>
      <c r="D296" s="321"/>
      <c r="E296" s="324"/>
      <c r="F296" s="168">
        <v>6</v>
      </c>
      <c r="G296" s="169">
        <v>8</v>
      </c>
      <c r="H296" s="169">
        <v>12</v>
      </c>
      <c r="I296" s="170">
        <v>16</v>
      </c>
      <c r="J296" s="2"/>
    </row>
    <row r="297" spans="1:10" s="191" customFormat="1">
      <c r="B297" s="178">
        <v>1</v>
      </c>
      <c r="C297" s="184">
        <v>12</v>
      </c>
      <c r="D297" s="184">
        <v>2070</v>
      </c>
      <c r="E297" s="185">
        <v>4</v>
      </c>
      <c r="F297" s="220" t="str">
        <f t="shared" ref="F297:I309" si="5">IF($C297=F$7,$D297*$E297/1000,"")</f>
        <v/>
      </c>
      <c r="G297" s="221" t="str">
        <f t="shared" si="5"/>
        <v/>
      </c>
      <c r="H297" s="221">
        <f t="shared" si="5"/>
        <v>8.2799999999999994</v>
      </c>
      <c r="I297" s="222" t="str">
        <f t="shared" si="5"/>
        <v/>
      </c>
      <c r="J297" s="205"/>
    </row>
    <row r="298" spans="1:10" s="191" customFormat="1">
      <c r="B298" s="223">
        <v>2</v>
      </c>
      <c r="C298" s="184">
        <v>16</v>
      </c>
      <c r="D298" s="184">
        <v>2960</v>
      </c>
      <c r="E298" s="185">
        <v>6</v>
      </c>
      <c r="F298" s="186" t="str">
        <f t="shared" si="5"/>
        <v/>
      </c>
      <c r="G298" s="187" t="str">
        <f t="shared" si="5"/>
        <v/>
      </c>
      <c r="H298" s="187" t="str">
        <f t="shared" si="5"/>
        <v/>
      </c>
      <c r="I298" s="188">
        <f t="shared" si="5"/>
        <v>17.760000000000002</v>
      </c>
      <c r="J298" s="190"/>
    </row>
    <row r="299" spans="1:10" s="191" customFormat="1">
      <c r="B299" s="178">
        <v>3</v>
      </c>
      <c r="C299" s="184">
        <v>12</v>
      </c>
      <c r="D299" s="184">
        <v>1000</v>
      </c>
      <c r="E299" s="185">
        <v>8</v>
      </c>
      <c r="F299" s="186" t="str">
        <f t="shared" si="5"/>
        <v/>
      </c>
      <c r="G299" s="187" t="str">
        <f t="shared" si="5"/>
        <v/>
      </c>
      <c r="H299" s="187">
        <f t="shared" si="5"/>
        <v>8</v>
      </c>
      <c r="I299" s="188" t="str">
        <f t="shared" si="5"/>
        <v/>
      </c>
      <c r="J299" s="189"/>
    </row>
    <row r="300" spans="1:10" s="191" customFormat="1">
      <c r="B300" s="178">
        <v>4</v>
      </c>
      <c r="C300" s="184">
        <v>12</v>
      </c>
      <c r="D300" s="184">
        <v>4900</v>
      </c>
      <c r="E300" s="185">
        <v>8</v>
      </c>
      <c r="F300" s="186" t="str">
        <f t="shared" si="5"/>
        <v/>
      </c>
      <c r="G300" s="187" t="str">
        <f t="shared" si="5"/>
        <v/>
      </c>
      <c r="H300" s="187">
        <f t="shared" si="5"/>
        <v>39.200000000000003</v>
      </c>
      <c r="I300" s="188" t="str">
        <f t="shared" si="5"/>
        <v/>
      </c>
      <c r="J300" s="189"/>
    </row>
    <row r="301" spans="1:10" s="191" customFormat="1">
      <c r="B301" s="178">
        <v>5</v>
      </c>
      <c r="C301" s="184">
        <v>16</v>
      </c>
      <c r="D301" s="184">
        <v>4400</v>
      </c>
      <c r="E301" s="185">
        <v>6</v>
      </c>
      <c r="F301" s="186" t="str">
        <f t="shared" si="5"/>
        <v/>
      </c>
      <c r="G301" s="187" t="str">
        <f t="shared" si="5"/>
        <v/>
      </c>
      <c r="H301" s="187" t="str">
        <f t="shared" si="5"/>
        <v/>
      </c>
      <c r="I301" s="188">
        <f t="shared" si="5"/>
        <v>26.4</v>
      </c>
      <c r="J301" s="189"/>
    </row>
    <row r="302" spans="1:10" s="191" customFormat="1">
      <c r="B302" s="178" t="s">
        <v>11</v>
      </c>
      <c r="C302" s="184">
        <v>6</v>
      </c>
      <c r="D302" s="184">
        <v>210</v>
      </c>
      <c r="E302" s="185">
        <v>78</v>
      </c>
      <c r="F302" s="192">
        <f t="shared" si="5"/>
        <v>16.38</v>
      </c>
      <c r="G302" s="193" t="str">
        <f t="shared" si="5"/>
        <v/>
      </c>
      <c r="H302" s="193" t="str">
        <f t="shared" si="5"/>
        <v/>
      </c>
      <c r="I302" s="194" t="str">
        <f t="shared" si="5"/>
        <v/>
      </c>
    </row>
    <row r="303" spans="1:10" s="191" customFormat="1">
      <c r="B303" s="178" t="s">
        <v>65</v>
      </c>
      <c r="C303" s="184">
        <v>8</v>
      </c>
      <c r="D303" s="184">
        <v>780</v>
      </c>
      <c r="E303" s="185">
        <v>18</v>
      </c>
      <c r="F303" s="192" t="str">
        <f t="shared" si="5"/>
        <v/>
      </c>
      <c r="G303" s="193">
        <f t="shared" si="5"/>
        <v>14.04</v>
      </c>
      <c r="H303" s="193" t="str">
        <f t="shared" si="5"/>
        <v/>
      </c>
      <c r="I303" s="194" t="str">
        <f t="shared" si="5"/>
        <v/>
      </c>
    </row>
    <row r="304" spans="1:10" s="191" customFormat="1">
      <c r="B304" s="178" t="s">
        <v>66</v>
      </c>
      <c r="C304" s="184">
        <v>12</v>
      </c>
      <c r="D304" s="184">
        <v>1520</v>
      </c>
      <c r="E304" s="185">
        <v>25</v>
      </c>
      <c r="F304" s="192" t="str">
        <f t="shared" si="5"/>
        <v/>
      </c>
      <c r="G304" s="193" t="str">
        <f t="shared" si="5"/>
        <v/>
      </c>
      <c r="H304" s="193">
        <f t="shared" si="5"/>
        <v>38</v>
      </c>
      <c r="I304" s="194" t="str">
        <f t="shared" si="5"/>
        <v/>
      </c>
    </row>
    <row r="305" spans="1:10" s="191" customFormat="1">
      <c r="B305" s="178" t="s">
        <v>71</v>
      </c>
      <c r="C305" s="179">
        <v>12</v>
      </c>
      <c r="D305" s="179">
        <v>2020</v>
      </c>
      <c r="E305" s="180">
        <v>15</v>
      </c>
      <c r="F305" s="195" t="str">
        <f t="shared" si="5"/>
        <v/>
      </c>
      <c r="G305" s="196" t="str">
        <f t="shared" si="5"/>
        <v/>
      </c>
      <c r="H305" s="196">
        <f t="shared" si="5"/>
        <v>30.3</v>
      </c>
      <c r="I305" s="197" t="str">
        <f t="shared" si="5"/>
        <v/>
      </c>
    </row>
    <row r="306" spans="1:10" s="191" customFormat="1">
      <c r="B306" s="178" t="s">
        <v>83</v>
      </c>
      <c r="C306" s="179">
        <v>16</v>
      </c>
      <c r="D306" s="179">
        <v>2300</v>
      </c>
      <c r="E306" s="180">
        <v>3</v>
      </c>
      <c r="F306" s="195" t="str">
        <f t="shared" si="5"/>
        <v/>
      </c>
      <c r="G306" s="196" t="str">
        <f t="shared" si="5"/>
        <v/>
      </c>
      <c r="H306" s="196" t="str">
        <f t="shared" si="5"/>
        <v/>
      </c>
      <c r="I306" s="197">
        <f t="shared" si="5"/>
        <v>6.9</v>
      </c>
    </row>
    <row r="307" spans="1:10" s="191" customFormat="1">
      <c r="B307" s="178" t="s">
        <v>70</v>
      </c>
      <c r="C307" s="179">
        <v>12</v>
      </c>
      <c r="D307" s="179">
        <v>4900</v>
      </c>
      <c r="E307" s="180">
        <v>4</v>
      </c>
      <c r="F307" s="181" t="str">
        <f t="shared" si="5"/>
        <v/>
      </c>
      <c r="G307" s="182" t="str">
        <f t="shared" si="5"/>
        <v/>
      </c>
      <c r="H307" s="182">
        <f t="shared" si="5"/>
        <v>19.600000000000001</v>
      </c>
      <c r="I307" s="183" t="str">
        <f t="shared" si="5"/>
        <v/>
      </c>
    </row>
    <row r="308" spans="1:10" s="191" customFormat="1">
      <c r="B308" s="178" t="s">
        <v>30</v>
      </c>
      <c r="C308" s="179">
        <v>8</v>
      </c>
      <c r="D308" s="179">
        <v>940</v>
      </c>
      <c r="E308" s="180">
        <v>12</v>
      </c>
      <c r="F308" s="181" t="str">
        <f t="shared" si="5"/>
        <v/>
      </c>
      <c r="G308" s="182">
        <f t="shared" si="5"/>
        <v>11.28</v>
      </c>
      <c r="H308" s="182" t="str">
        <f t="shared" si="5"/>
        <v/>
      </c>
      <c r="I308" s="183" t="str">
        <f t="shared" si="5"/>
        <v/>
      </c>
    </row>
    <row r="309" spans="1:10" s="191" customFormat="1" ht="15.75" thickBot="1">
      <c r="B309" s="178" t="s">
        <v>91</v>
      </c>
      <c r="C309" s="179">
        <v>8</v>
      </c>
      <c r="D309" s="179">
        <v>740</v>
      </c>
      <c r="E309" s="180">
        <v>9</v>
      </c>
      <c r="F309" s="181" t="str">
        <f t="shared" si="5"/>
        <v/>
      </c>
      <c r="G309" s="182">
        <f t="shared" si="5"/>
        <v>6.66</v>
      </c>
      <c r="H309" s="182" t="str">
        <f t="shared" si="5"/>
        <v/>
      </c>
      <c r="I309" s="183" t="str">
        <f t="shared" si="5"/>
        <v/>
      </c>
    </row>
    <row r="310" spans="1:10">
      <c r="A310" s="191"/>
      <c r="B310" s="264" t="s">
        <v>3</v>
      </c>
      <c r="C310" s="265"/>
      <c r="D310" s="265"/>
      <c r="E310" s="199" t="s">
        <v>4</v>
      </c>
      <c r="F310" s="200">
        <f>SUM(F297:F309)</f>
        <v>16.38</v>
      </c>
      <c r="G310" s="201">
        <f>SUM(G297:G309)</f>
        <v>31.98</v>
      </c>
      <c r="H310" s="201">
        <f>SUM(H297:H309)</f>
        <v>143.38</v>
      </c>
      <c r="I310" s="202">
        <f>SUM(I297:I309)</f>
        <v>51.059999999999995</v>
      </c>
      <c r="J310" s="191"/>
    </row>
    <row r="311" spans="1:10" ht="15.75">
      <c r="A311" s="191"/>
      <c r="B311" s="266" t="s">
        <v>5</v>
      </c>
      <c r="C311" s="267"/>
      <c r="D311" s="267"/>
      <c r="E311" s="203" t="s">
        <v>6</v>
      </c>
      <c r="F311" s="166">
        <f>ROUND(F296^2*PI()/4*7.85/1000,3)</f>
        <v>0.222</v>
      </c>
      <c r="G311" s="74">
        <f>ROUND(G296^2*PI()/4*7.85/1000,3)</f>
        <v>0.39500000000000002</v>
      </c>
      <c r="H311" s="74">
        <f>ROUND(H296^2*PI()/4*7.85/1000,3)</f>
        <v>0.88800000000000001</v>
      </c>
      <c r="I311" s="75">
        <f>ROUND(I296^2*PI()/4*7.85/1000,3)</f>
        <v>1.5780000000000001</v>
      </c>
      <c r="J311" s="191"/>
    </row>
    <row r="312" spans="1:10" ht="16.5" thickBot="1">
      <c r="A312" s="191"/>
      <c r="B312" s="268" t="s">
        <v>7</v>
      </c>
      <c r="C312" s="269"/>
      <c r="D312" s="269"/>
      <c r="E312" s="204" t="s">
        <v>6</v>
      </c>
      <c r="F312" s="167">
        <f>F310*F311</f>
        <v>3.6363599999999998</v>
      </c>
      <c r="G312" s="76">
        <f>G310*G311</f>
        <v>12.632100000000001</v>
      </c>
      <c r="H312" s="76">
        <f>H310*H311</f>
        <v>127.32144</v>
      </c>
      <c r="I312" s="77">
        <f>I310*I311</f>
        <v>80.572679999999991</v>
      </c>
      <c r="J312" s="191"/>
    </row>
    <row r="313" spans="1:10" ht="18.75" thickBot="1">
      <c r="A313" s="191"/>
      <c r="B313" s="205"/>
      <c r="C313" s="205"/>
      <c r="D313" s="205"/>
      <c r="E313" s="205"/>
      <c r="F313" s="270">
        <f>SUM(F312:I312)</f>
        <v>224.16257999999999</v>
      </c>
      <c r="G313" s="271"/>
      <c r="H313" s="271"/>
      <c r="I313" s="272"/>
      <c r="J313" s="206"/>
    </row>
    <row r="314" spans="1:10" ht="18">
      <c r="B314" s="2"/>
      <c r="C314" s="2"/>
      <c r="D314" s="2"/>
      <c r="E314" s="2"/>
      <c r="F314" s="24"/>
      <c r="G314" s="23"/>
      <c r="H314" s="23"/>
      <c r="I314" s="23"/>
      <c r="J314" s="23"/>
    </row>
    <row r="315" spans="1:10" ht="18">
      <c r="B315" s="4" t="s">
        <v>74</v>
      </c>
      <c r="F315" s="1"/>
      <c r="J315" s="23"/>
    </row>
    <row r="316" spans="1:10">
      <c r="J316" s="23"/>
    </row>
    <row r="317" spans="1:10" ht="19.5" thickBot="1">
      <c r="B317" s="49"/>
      <c r="F317" s="1"/>
      <c r="J317" s="23"/>
    </row>
    <row r="318" spans="1:10">
      <c r="B318" s="299" t="s">
        <v>1</v>
      </c>
      <c r="C318" s="302" t="s">
        <v>26</v>
      </c>
      <c r="D318" s="305" t="s">
        <v>17</v>
      </c>
      <c r="E318" s="306"/>
      <c r="F318" s="307"/>
      <c r="G318" s="308" t="s">
        <v>18</v>
      </c>
      <c r="H318" s="311" t="s">
        <v>7</v>
      </c>
      <c r="J318" s="23"/>
    </row>
    <row r="319" spans="1:10">
      <c r="B319" s="300"/>
      <c r="C319" s="303"/>
      <c r="D319" s="35"/>
      <c r="E319" s="36"/>
      <c r="F319" s="313" t="s">
        <v>19</v>
      </c>
      <c r="G319" s="309"/>
      <c r="H319" s="312"/>
    </row>
    <row r="320" spans="1:10" ht="15.75" thickBot="1">
      <c r="B320" s="301"/>
      <c r="C320" s="304"/>
      <c r="D320" s="37"/>
      <c r="E320" s="38"/>
      <c r="F320" s="314"/>
      <c r="G320" s="310"/>
      <c r="H320" s="39" t="s">
        <v>6</v>
      </c>
    </row>
    <row r="321" spans="2:8" ht="15.75" thickBot="1">
      <c r="B321" s="40" t="s">
        <v>72</v>
      </c>
      <c r="C321" s="41" t="s">
        <v>80</v>
      </c>
      <c r="D321" s="42" t="s">
        <v>21</v>
      </c>
      <c r="E321" s="43">
        <v>23.6</v>
      </c>
      <c r="F321" s="44">
        <f>2*E321</f>
        <v>47.2</v>
      </c>
      <c r="G321" s="45">
        <v>5.13</v>
      </c>
      <c r="H321" s="46">
        <f>F321*G321</f>
        <v>242.136</v>
      </c>
    </row>
    <row r="322" spans="2:8" ht="18.75" thickBot="1">
      <c r="E322" s="334">
        <f>SUM(H321:H321)</f>
        <v>242.136</v>
      </c>
      <c r="F322" s="335"/>
      <c r="G322" s="335"/>
      <c r="H322" s="47" t="s">
        <v>6</v>
      </c>
    </row>
    <row r="323" spans="2:8" ht="18">
      <c r="E323" s="50"/>
      <c r="F323" s="50"/>
      <c r="G323" s="50"/>
      <c r="H323" s="51"/>
    </row>
    <row r="325" spans="2:8">
      <c r="B325" s="48" t="s">
        <v>22</v>
      </c>
    </row>
    <row r="326" spans="2:8">
      <c r="B326" t="s">
        <v>75</v>
      </c>
    </row>
    <row r="338" spans="1:10" s="191" customFormat="1" ht="15.75">
      <c r="B338" s="3"/>
      <c r="C338" s="215"/>
      <c r="D338" s="215"/>
      <c r="E338" s="215"/>
      <c r="F338" s="215"/>
      <c r="I338" s="190"/>
    </row>
    <row r="339" spans="1:10" s="191" customFormat="1" ht="18">
      <c r="B339" s="273" t="s">
        <v>16</v>
      </c>
      <c r="C339" s="273"/>
      <c r="D339" s="34" t="s">
        <v>98</v>
      </c>
      <c r="E339" s="215"/>
      <c r="F339" s="215"/>
      <c r="I339" s="190"/>
    </row>
    <row r="340" spans="1:10" s="191" customFormat="1" ht="18">
      <c r="C340" s="216"/>
      <c r="D340" s="34" t="s">
        <v>99</v>
      </c>
      <c r="E340" s="216"/>
      <c r="F340" s="215"/>
      <c r="I340" s="190"/>
    </row>
    <row r="341" spans="1:10" s="191" customFormat="1" ht="18.75" thickBot="1">
      <c r="B341" s="4" t="s">
        <v>15</v>
      </c>
      <c r="C341" s="215"/>
      <c r="D341" s="215"/>
      <c r="E341" s="215"/>
      <c r="F341" s="215"/>
      <c r="G341" s="215"/>
      <c r="H341" s="215"/>
      <c r="I341" s="190"/>
    </row>
    <row r="342" spans="1:10" s="191" customFormat="1">
      <c r="B342" s="274" t="s">
        <v>0</v>
      </c>
      <c r="C342" s="277" t="s">
        <v>1</v>
      </c>
      <c r="D342" s="280" t="s">
        <v>8</v>
      </c>
      <c r="E342" s="349" t="s">
        <v>2</v>
      </c>
      <c r="F342" s="286" t="s">
        <v>24</v>
      </c>
      <c r="G342" s="287"/>
      <c r="H342" s="287"/>
      <c r="I342" s="288"/>
      <c r="J342" s="190"/>
    </row>
    <row r="343" spans="1:10" s="191" customFormat="1" ht="15.75" thickBot="1">
      <c r="B343" s="275"/>
      <c r="C343" s="278"/>
      <c r="D343" s="281"/>
      <c r="E343" s="361"/>
      <c r="F343" s="289" t="s">
        <v>25</v>
      </c>
      <c r="G343" s="290"/>
      <c r="H343" s="290"/>
      <c r="I343" s="291"/>
      <c r="J343" s="190"/>
    </row>
    <row r="344" spans="1:10" s="191" customFormat="1" ht="15.75" thickBot="1">
      <c r="B344" s="359"/>
      <c r="C344" s="318"/>
      <c r="D344" s="360"/>
      <c r="E344" s="362"/>
      <c r="F344" s="217">
        <v>6</v>
      </c>
      <c r="G344" s="218">
        <v>8</v>
      </c>
      <c r="H344" s="218">
        <v>12</v>
      </c>
      <c r="I344" s="219">
        <v>16</v>
      </c>
      <c r="J344" s="205"/>
    </row>
    <row r="345" spans="1:10" s="191" customFormat="1">
      <c r="A345" s="198"/>
      <c r="B345" s="178">
        <v>1</v>
      </c>
      <c r="C345" s="184">
        <v>12</v>
      </c>
      <c r="D345" s="184">
        <v>505</v>
      </c>
      <c r="E345" s="185">
        <v>24</v>
      </c>
      <c r="F345" s="220" t="str">
        <f t="shared" ref="F345:I349" si="6">IF($C345=F$7,$D345*$E345/1000,"")</f>
        <v/>
      </c>
      <c r="G345" s="221" t="str">
        <f t="shared" si="6"/>
        <v/>
      </c>
      <c r="H345" s="221">
        <f t="shared" si="6"/>
        <v>12.12</v>
      </c>
      <c r="I345" s="222" t="str">
        <f t="shared" si="6"/>
        <v/>
      </c>
      <c r="J345" s="205"/>
    </row>
    <row r="346" spans="1:10" s="191" customFormat="1">
      <c r="B346" s="178" t="s">
        <v>71</v>
      </c>
      <c r="C346" s="179">
        <v>12</v>
      </c>
      <c r="D346" s="179">
        <v>2020</v>
      </c>
      <c r="E346" s="180">
        <v>12</v>
      </c>
      <c r="F346" s="195" t="str">
        <f t="shared" si="6"/>
        <v/>
      </c>
      <c r="G346" s="196" t="str">
        <f t="shared" si="6"/>
        <v/>
      </c>
      <c r="H346" s="196">
        <f t="shared" si="6"/>
        <v>24.24</v>
      </c>
      <c r="I346" s="197" t="str">
        <f t="shared" si="6"/>
        <v/>
      </c>
    </row>
    <row r="347" spans="1:10">
      <c r="A347" s="225"/>
      <c r="B347" s="171" t="s">
        <v>70</v>
      </c>
      <c r="C347" s="172">
        <v>12</v>
      </c>
      <c r="D347" s="172">
        <v>4900</v>
      </c>
      <c r="E347" s="173">
        <v>4</v>
      </c>
      <c r="F347" s="174" t="str">
        <f t="shared" si="6"/>
        <v/>
      </c>
      <c r="G347" s="175" t="str">
        <f t="shared" si="6"/>
        <v/>
      </c>
      <c r="H347" s="175">
        <f t="shared" si="6"/>
        <v>19.600000000000001</v>
      </c>
      <c r="I347" s="176" t="str">
        <f t="shared" si="6"/>
        <v/>
      </c>
      <c r="J347" s="177"/>
    </row>
    <row r="348" spans="1:10" s="191" customFormat="1">
      <c r="B348" s="178" t="s">
        <v>30</v>
      </c>
      <c r="C348" s="179">
        <v>8</v>
      </c>
      <c r="D348" s="179">
        <v>2220</v>
      </c>
      <c r="E348" s="180">
        <v>31</v>
      </c>
      <c r="F348" s="181" t="str">
        <f t="shared" si="6"/>
        <v/>
      </c>
      <c r="G348" s="182">
        <f t="shared" si="6"/>
        <v>68.819999999999993</v>
      </c>
      <c r="H348" s="182" t="str">
        <f t="shared" si="6"/>
        <v/>
      </c>
      <c r="I348" s="183" t="str">
        <f t="shared" si="6"/>
        <v/>
      </c>
    </row>
    <row r="349" spans="1:10" s="191" customFormat="1" ht="15.75" thickBot="1">
      <c r="B349" s="178" t="s">
        <v>91</v>
      </c>
      <c r="C349" s="179">
        <v>8</v>
      </c>
      <c r="D349" s="179">
        <v>3720</v>
      </c>
      <c r="E349" s="180">
        <v>31</v>
      </c>
      <c r="F349" s="181" t="str">
        <f t="shared" si="6"/>
        <v/>
      </c>
      <c r="G349" s="182">
        <f t="shared" si="6"/>
        <v>115.32</v>
      </c>
      <c r="H349" s="182" t="str">
        <f t="shared" si="6"/>
        <v/>
      </c>
      <c r="I349" s="183" t="str">
        <f t="shared" si="6"/>
        <v/>
      </c>
    </row>
    <row r="350" spans="1:10" s="191" customFormat="1">
      <c r="B350" s="264" t="s">
        <v>3</v>
      </c>
      <c r="C350" s="265"/>
      <c r="D350" s="265"/>
      <c r="E350" s="199" t="s">
        <v>4</v>
      </c>
      <c r="F350" s="200">
        <f>SUM(F345:F349)</f>
        <v>0</v>
      </c>
      <c r="G350" s="201">
        <f>SUM(G345:G349)</f>
        <v>184.14</v>
      </c>
      <c r="H350" s="201">
        <f>SUM(H345:H349)</f>
        <v>55.96</v>
      </c>
      <c r="I350" s="202">
        <f>SUM(I345:I349)</f>
        <v>0</v>
      </c>
    </row>
    <row r="351" spans="1:10" s="191" customFormat="1" ht="15.75">
      <c r="B351" s="266" t="s">
        <v>5</v>
      </c>
      <c r="C351" s="267"/>
      <c r="D351" s="267"/>
      <c r="E351" s="203" t="s">
        <v>6</v>
      </c>
      <c r="F351" s="166">
        <f>ROUND(F344^2*PI()/4*7.85/1000,3)</f>
        <v>0.222</v>
      </c>
      <c r="G351" s="74">
        <f>ROUND(G344^2*PI()/4*7.85/1000,3)</f>
        <v>0.39500000000000002</v>
      </c>
      <c r="H351" s="74">
        <f>ROUND(H344^2*PI()/4*7.85/1000,3)</f>
        <v>0.88800000000000001</v>
      </c>
      <c r="I351" s="75">
        <f>ROUND(I344^2*PI()/4*7.85/1000,3)</f>
        <v>1.5780000000000001</v>
      </c>
    </row>
    <row r="352" spans="1:10" s="191" customFormat="1" ht="16.5" thickBot="1">
      <c r="B352" s="268" t="s">
        <v>7</v>
      </c>
      <c r="C352" s="269"/>
      <c r="D352" s="269"/>
      <c r="E352" s="204" t="s">
        <v>6</v>
      </c>
      <c r="F352" s="167">
        <f>F350*F351</f>
        <v>0</v>
      </c>
      <c r="G352" s="76">
        <f>G350*G351</f>
        <v>72.735299999999995</v>
      </c>
      <c r="H352" s="76">
        <f>H350*H351</f>
        <v>49.692480000000003</v>
      </c>
      <c r="I352" s="77">
        <f>I350*I351</f>
        <v>0</v>
      </c>
    </row>
    <row r="353" spans="1:10" s="191" customFormat="1" ht="18.75" thickBot="1">
      <c r="B353" s="205"/>
      <c r="C353" s="205"/>
      <c r="D353" s="205"/>
      <c r="E353" s="205"/>
      <c r="F353" s="270">
        <f>SUM(F352:I352)</f>
        <v>122.42778</v>
      </c>
      <c r="G353" s="271"/>
      <c r="H353" s="271"/>
      <c r="I353" s="272"/>
      <c r="J353" s="206"/>
    </row>
    <row r="354" spans="1:10">
      <c r="A354" s="177"/>
      <c r="B354" s="177"/>
      <c r="C354" s="177"/>
      <c r="D354" s="177"/>
      <c r="E354" s="177"/>
      <c r="F354" s="177"/>
      <c r="G354" s="177"/>
      <c r="H354" s="177"/>
      <c r="I354" s="177"/>
      <c r="J354" s="177"/>
    </row>
    <row r="355" spans="1:10">
      <c r="A355" s="177"/>
      <c r="B355" s="177"/>
      <c r="C355" s="177"/>
      <c r="D355" s="177"/>
      <c r="E355" s="177"/>
      <c r="F355" s="177"/>
      <c r="G355" s="177"/>
      <c r="H355" s="177"/>
      <c r="I355" s="177"/>
      <c r="J355" s="177"/>
    </row>
    <row r="356" spans="1:10">
      <c r="A356" s="177"/>
      <c r="B356" s="177"/>
      <c r="C356" s="177"/>
      <c r="D356" s="177"/>
      <c r="E356" s="177"/>
      <c r="F356" s="177"/>
      <c r="G356" s="177"/>
      <c r="H356" s="177"/>
      <c r="I356" s="177"/>
      <c r="J356" s="177"/>
    </row>
    <row r="357" spans="1:10">
      <c r="A357" s="177"/>
      <c r="B357" s="177"/>
      <c r="C357" s="177"/>
      <c r="D357" s="177"/>
      <c r="E357" s="177"/>
      <c r="F357" s="177"/>
      <c r="G357" s="177"/>
      <c r="H357" s="177"/>
      <c r="I357" s="177"/>
      <c r="J357" s="177"/>
    </row>
    <row r="358" spans="1:10">
      <c r="A358" s="177"/>
      <c r="B358" s="177"/>
      <c r="C358" s="177"/>
      <c r="D358" s="177"/>
      <c r="E358" s="177"/>
      <c r="F358" s="177"/>
      <c r="G358" s="177"/>
      <c r="H358" s="177"/>
      <c r="I358" s="177"/>
      <c r="J358" s="177"/>
    </row>
    <row r="359" spans="1:10">
      <c r="A359" s="177"/>
      <c r="B359" s="177"/>
      <c r="C359" s="177"/>
      <c r="D359" s="177"/>
      <c r="E359" s="177"/>
      <c r="F359" s="177"/>
      <c r="G359" s="177"/>
      <c r="H359" s="177"/>
      <c r="I359" s="177"/>
      <c r="J359" s="177"/>
    </row>
    <row r="360" spans="1:10">
      <c r="A360" s="177"/>
      <c r="B360" s="177"/>
      <c r="C360" s="177"/>
      <c r="D360" s="177"/>
      <c r="E360" s="177"/>
      <c r="F360" s="177"/>
      <c r="G360" s="177"/>
      <c r="H360" s="177"/>
      <c r="I360" s="177"/>
      <c r="J360" s="177"/>
    </row>
    <row r="361" spans="1:10">
      <c r="A361" s="177"/>
      <c r="B361" s="177"/>
      <c r="C361" s="177"/>
      <c r="D361" s="177"/>
      <c r="E361" s="177"/>
      <c r="F361" s="177"/>
      <c r="G361" s="177"/>
      <c r="H361" s="177"/>
      <c r="I361" s="177"/>
      <c r="J361" s="177"/>
    </row>
    <row r="362" spans="1:10">
      <c r="A362" s="177"/>
      <c r="B362" s="177"/>
      <c r="C362" s="177"/>
      <c r="D362" s="177"/>
      <c r="E362" s="177"/>
      <c r="F362" s="177"/>
      <c r="G362" s="177"/>
      <c r="H362" s="177"/>
      <c r="I362" s="177"/>
      <c r="J362" s="177"/>
    </row>
    <row r="363" spans="1:10">
      <c r="A363" s="177"/>
      <c r="B363" s="177"/>
      <c r="C363" s="177"/>
      <c r="D363" s="177"/>
      <c r="E363" s="177"/>
      <c r="F363" s="177"/>
      <c r="G363" s="177"/>
      <c r="H363" s="177"/>
      <c r="I363" s="177"/>
      <c r="J363" s="177"/>
    </row>
    <row r="364" spans="1:10">
      <c r="A364" s="177"/>
      <c r="B364" s="177"/>
      <c r="C364" s="177"/>
      <c r="D364" s="177"/>
      <c r="E364" s="177"/>
      <c r="F364" s="177"/>
      <c r="G364" s="177"/>
      <c r="H364" s="177"/>
      <c r="I364" s="177"/>
      <c r="J364" s="177"/>
    </row>
    <row r="387" spans="2:10" s="191" customFormat="1" ht="15.75">
      <c r="B387" s="3"/>
      <c r="C387" s="215"/>
      <c r="D387" s="215"/>
      <c r="E387" s="215"/>
      <c r="F387" s="215"/>
      <c r="I387" s="190"/>
    </row>
    <row r="388" spans="2:10" s="191" customFormat="1" ht="18">
      <c r="B388" s="273" t="s">
        <v>16</v>
      </c>
      <c r="C388" s="273"/>
      <c r="D388" s="34" t="s">
        <v>100</v>
      </c>
      <c r="E388" s="215"/>
      <c r="F388" s="215"/>
      <c r="I388" s="190"/>
    </row>
    <row r="389" spans="2:10" s="191" customFormat="1" ht="18">
      <c r="C389" s="216"/>
      <c r="D389" s="34" t="s">
        <v>101</v>
      </c>
      <c r="E389" s="216"/>
      <c r="F389" s="215"/>
      <c r="I389" s="190"/>
    </row>
    <row r="390" spans="2:10" s="191" customFormat="1" ht="18.75" thickBot="1">
      <c r="B390" s="4" t="s">
        <v>15</v>
      </c>
      <c r="C390" s="215"/>
      <c r="D390" s="215"/>
      <c r="E390" s="215"/>
      <c r="F390" s="215"/>
      <c r="G390" s="215"/>
      <c r="H390" s="215"/>
      <c r="I390" s="190"/>
    </row>
    <row r="391" spans="2:10" s="191" customFormat="1">
      <c r="B391" s="274" t="s">
        <v>0</v>
      </c>
      <c r="C391" s="277" t="s">
        <v>1</v>
      </c>
      <c r="D391" s="280" t="s">
        <v>8</v>
      </c>
      <c r="E391" s="349" t="s">
        <v>2</v>
      </c>
      <c r="F391" s="286" t="s">
        <v>24</v>
      </c>
      <c r="G391" s="287"/>
      <c r="H391" s="287"/>
      <c r="I391" s="288"/>
      <c r="J391" s="190"/>
    </row>
    <row r="392" spans="2:10" s="191" customFormat="1" ht="15.75" thickBot="1">
      <c r="B392" s="275"/>
      <c r="C392" s="278"/>
      <c r="D392" s="281"/>
      <c r="E392" s="361"/>
      <c r="F392" s="289" t="s">
        <v>25</v>
      </c>
      <c r="G392" s="290"/>
      <c r="H392" s="290"/>
      <c r="I392" s="291"/>
      <c r="J392" s="190"/>
    </row>
    <row r="393" spans="2:10" s="191" customFormat="1" ht="15.75" thickBot="1">
      <c r="B393" s="359"/>
      <c r="C393" s="318"/>
      <c r="D393" s="360"/>
      <c r="E393" s="362"/>
      <c r="F393" s="217">
        <v>6</v>
      </c>
      <c r="G393" s="218">
        <v>8</v>
      </c>
      <c r="H393" s="218">
        <v>12</v>
      </c>
      <c r="I393" s="219">
        <v>16</v>
      </c>
      <c r="J393" s="205"/>
    </row>
    <row r="394" spans="2:10" s="191" customFormat="1">
      <c r="B394" s="178">
        <v>1</v>
      </c>
      <c r="C394" s="184">
        <v>12</v>
      </c>
      <c r="D394" s="184">
        <v>2350</v>
      </c>
      <c r="E394" s="185">
        <v>72</v>
      </c>
      <c r="F394" s="220" t="str">
        <f t="shared" ref="F394:I409" si="7">IF($C394=F$7,$D394*$E394/1000,"")</f>
        <v/>
      </c>
      <c r="G394" s="221" t="str">
        <f t="shared" si="7"/>
        <v/>
      </c>
      <c r="H394" s="221">
        <f t="shared" si="7"/>
        <v>169.2</v>
      </c>
      <c r="I394" s="222" t="str">
        <f t="shared" si="7"/>
        <v/>
      </c>
      <c r="J394" s="205"/>
    </row>
    <row r="395" spans="2:10" s="191" customFormat="1">
      <c r="B395" s="223">
        <v>2</v>
      </c>
      <c r="C395" s="184">
        <v>12</v>
      </c>
      <c r="D395" s="184">
        <v>2450</v>
      </c>
      <c r="E395" s="185">
        <v>6</v>
      </c>
      <c r="F395" s="186" t="str">
        <f t="shared" si="7"/>
        <v/>
      </c>
      <c r="G395" s="187" t="str">
        <f t="shared" si="7"/>
        <v/>
      </c>
      <c r="H395" s="187">
        <f t="shared" si="7"/>
        <v>14.7</v>
      </c>
      <c r="I395" s="188" t="str">
        <f t="shared" si="7"/>
        <v/>
      </c>
      <c r="J395" s="190"/>
    </row>
    <row r="396" spans="2:10" s="191" customFormat="1">
      <c r="B396" s="178">
        <v>3</v>
      </c>
      <c r="C396" s="184">
        <v>12</v>
      </c>
      <c r="D396" s="184">
        <v>1000</v>
      </c>
      <c r="E396" s="185">
        <v>152</v>
      </c>
      <c r="F396" s="186" t="str">
        <f t="shared" si="7"/>
        <v/>
      </c>
      <c r="G396" s="187" t="str">
        <f t="shared" si="7"/>
        <v/>
      </c>
      <c r="H396" s="187">
        <f t="shared" si="7"/>
        <v>152</v>
      </c>
      <c r="I396" s="188" t="str">
        <f t="shared" si="7"/>
        <v/>
      </c>
      <c r="J396" s="189"/>
    </row>
    <row r="397" spans="2:10" s="191" customFormat="1">
      <c r="B397" s="178">
        <v>4</v>
      </c>
      <c r="C397" s="184">
        <v>8</v>
      </c>
      <c r="D397" s="184">
        <v>2600</v>
      </c>
      <c r="E397" s="185">
        <v>20</v>
      </c>
      <c r="F397" s="186" t="str">
        <f t="shared" si="7"/>
        <v/>
      </c>
      <c r="G397" s="187">
        <f t="shared" si="7"/>
        <v>52</v>
      </c>
      <c r="H397" s="187" t="str">
        <f t="shared" si="7"/>
        <v/>
      </c>
      <c r="I397" s="188" t="str">
        <f t="shared" si="7"/>
        <v/>
      </c>
      <c r="J397" s="189"/>
    </row>
    <row r="398" spans="2:10" s="191" customFormat="1">
      <c r="B398" s="178">
        <v>5</v>
      </c>
      <c r="C398" s="184">
        <v>8</v>
      </c>
      <c r="D398" s="184">
        <v>5640</v>
      </c>
      <c r="E398" s="185">
        <v>20</v>
      </c>
      <c r="F398" s="186" t="str">
        <f t="shared" si="7"/>
        <v/>
      </c>
      <c r="G398" s="187">
        <f t="shared" si="7"/>
        <v>112.8</v>
      </c>
      <c r="H398" s="187" t="str">
        <f t="shared" si="7"/>
        <v/>
      </c>
      <c r="I398" s="188" t="str">
        <f t="shared" si="7"/>
        <v/>
      </c>
      <c r="J398" s="189"/>
    </row>
    <row r="399" spans="2:10" s="191" customFormat="1">
      <c r="B399" s="178">
        <v>6</v>
      </c>
      <c r="C399" s="184">
        <v>8</v>
      </c>
      <c r="D399" s="184">
        <v>9750</v>
      </c>
      <c r="E399" s="185">
        <v>14</v>
      </c>
      <c r="F399" s="186" t="str">
        <f t="shared" si="7"/>
        <v/>
      </c>
      <c r="G399" s="187">
        <f t="shared" si="7"/>
        <v>136.5</v>
      </c>
      <c r="H399" s="187" t="str">
        <f t="shared" si="7"/>
        <v/>
      </c>
      <c r="I399" s="188" t="str">
        <f t="shared" si="7"/>
        <v/>
      </c>
      <c r="J399" s="189"/>
    </row>
    <row r="400" spans="2:10" s="191" customFormat="1">
      <c r="B400" s="178">
        <v>7</v>
      </c>
      <c r="C400" s="184">
        <v>12</v>
      </c>
      <c r="D400" s="184">
        <v>3100</v>
      </c>
      <c r="E400" s="185">
        <v>48</v>
      </c>
      <c r="F400" s="186" t="str">
        <f t="shared" si="7"/>
        <v/>
      </c>
      <c r="G400" s="187" t="str">
        <f t="shared" si="7"/>
        <v/>
      </c>
      <c r="H400" s="187">
        <f t="shared" si="7"/>
        <v>148.80000000000001</v>
      </c>
      <c r="I400" s="188" t="str">
        <f t="shared" si="7"/>
        <v/>
      </c>
      <c r="J400" s="189"/>
    </row>
    <row r="401" spans="2:10" s="191" customFormat="1">
      <c r="B401" s="178">
        <v>8</v>
      </c>
      <c r="C401" s="184">
        <v>12</v>
      </c>
      <c r="D401" s="184">
        <v>3000</v>
      </c>
      <c r="E401" s="185">
        <v>8</v>
      </c>
      <c r="F401" s="186" t="str">
        <f t="shared" si="7"/>
        <v/>
      </c>
      <c r="G401" s="187" t="str">
        <f t="shared" si="7"/>
        <v/>
      </c>
      <c r="H401" s="187">
        <f t="shared" si="7"/>
        <v>24</v>
      </c>
      <c r="I401" s="188" t="str">
        <f t="shared" si="7"/>
        <v/>
      </c>
      <c r="J401" s="189"/>
    </row>
    <row r="402" spans="2:10" s="191" customFormat="1">
      <c r="B402" s="178">
        <v>9</v>
      </c>
      <c r="C402" s="184">
        <v>12</v>
      </c>
      <c r="D402" s="184">
        <v>3400</v>
      </c>
      <c r="E402" s="185">
        <v>16</v>
      </c>
      <c r="F402" s="186" t="str">
        <f t="shared" si="7"/>
        <v/>
      </c>
      <c r="G402" s="187" t="str">
        <f t="shared" si="7"/>
        <v/>
      </c>
      <c r="H402" s="187">
        <f t="shared" si="7"/>
        <v>54.4</v>
      </c>
      <c r="I402" s="188" t="str">
        <f t="shared" si="7"/>
        <v/>
      </c>
      <c r="J402" s="189"/>
    </row>
    <row r="403" spans="2:10" s="191" customFormat="1">
      <c r="B403" s="178" t="s">
        <v>11</v>
      </c>
      <c r="C403" s="184">
        <v>6</v>
      </c>
      <c r="D403" s="184">
        <v>210</v>
      </c>
      <c r="E403" s="185">
        <v>500</v>
      </c>
      <c r="F403" s="192">
        <f t="shared" si="7"/>
        <v>105</v>
      </c>
      <c r="G403" s="193" t="str">
        <f t="shared" si="7"/>
        <v/>
      </c>
      <c r="H403" s="193" t="str">
        <f t="shared" si="7"/>
        <v/>
      </c>
      <c r="I403" s="194" t="str">
        <f t="shared" si="7"/>
        <v/>
      </c>
    </row>
    <row r="404" spans="2:10" s="191" customFormat="1">
      <c r="B404" s="178" t="s">
        <v>65</v>
      </c>
      <c r="C404" s="184">
        <v>8</v>
      </c>
      <c r="D404" s="184">
        <v>780</v>
      </c>
      <c r="E404" s="185">
        <v>166</v>
      </c>
      <c r="F404" s="192" t="str">
        <f t="shared" si="7"/>
        <v/>
      </c>
      <c r="G404" s="193">
        <f t="shared" si="7"/>
        <v>129.47999999999999</v>
      </c>
      <c r="H404" s="193" t="str">
        <f t="shared" si="7"/>
        <v/>
      </c>
      <c r="I404" s="194" t="str">
        <f t="shared" si="7"/>
        <v/>
      </c>
    </row>
    <row r="405" spans="2:10" s="191" customFormat="1">
      <c r="B405" s="178" t="s">
        <v>66</v>
      </c>
      <c r="C405" s="184">
        <v>12</v>
      </c>
      <c r="D405" s="184">
        <v>1120</v>
      </c>
      <c r="E405" s="185">
        <v>66</v>
      </c>
      <c r="F405" s="192" t="str">
        <f t="shared" si="7"/>
        <v/>
      </c>
      <c r="G405" s="193" t="str">
        <f t="shared" si="7"/>
        <v/>
      </c>
      <c r="H405" s="193">
        <f t="shared" si="7"/>
        <v>73.92</v>
      </c>
      <c r="I405" s="194" t="str">
        <f t="shared" si="7"/>
        <v/>
      </c>
    </row>
    <row r="406" spans="2:10" s="191" customFormat="1">
      <c r="B406" s="178" t="s">
        <v>67</v>
      </c>
      <c r="C406" s="184">
        <v>12</v>
      </c>
      <c r="D406" s="184">
        <v>1720</v>
      </c>
      <c r="E406" s="185">
        <v>48</v>
      </c>
      <c r="F406" s="195" t="str">
        <f t="shared" si="7"/>
        <v/>
      </c>
      <c r="G406" s="196" t="str">
        <f t="shared" si="7"/>
        <v/>
      </c>
      <c r="H406" s="196">
        <f t="shared" si="7"/>
        <v>82.56</v>
      </c>
      <c r="I406" s="197" t="str">
        <f t="shared" si="7"/>
        <v/>
      </c>
    </row>
    <row r="407" spans="2:10" s="191" customFormat="1">
      <c r="B407" s="178" t="s">
        <v>68</v>
      </c>
      <c r="C407" s="179">
        <v>12</v>
      </c>
      <c r="D407" s="179">
        <v>1140</v>
      </c>
      <c r="E407" s="180">
        <v>38</v>
      </c>
      <c r="F407" s="195" t="str">
        <f t="shared" si="7"/>
        <v/>
      </c>
      <c r="G407" s="196" t="str">
        <f t="shared" si="7"/>
        <v/>
      </c>
      <c r="H407" s="196">
        <f t="shared" si="7"/>
        <v>43.32</v>
      </c>
      <c r="I407" s="197" t="str">
        <f t="shared" si="7"/>
        <v/>
      </c>
    </row>
    <row r="408" spans="2:10" s="191" customFormat="1">
      <c r="B408" s="178" t="s">
        <v>71</v>
      </c>
      <c r="C408" s="179">
        <v>12</v>
      </c>
      <c r="D408" s="179">
        <v>2020</v>
      </c>
      <c r="E408" s="180">
        <v>35</v>
      </c>
      <c r="F408" s="195" t="str">
        <f t="shared" si="7"/>
        <v/>
      </c>
      <c r="G408" s="196" t="str">
        <f t="shared" si="7"/>
        <v/>
      </c>
      <c r="H408" s="196">
        <f t="shared" si="7"/>
        <v>70.7</v>
      </c>
      <c r="I408" s="197" t="str">
        <f t="shared" si="7"/>
        <v/>
      </c>
    </row>
    <row r="409" spans="2:10" s="191" customFormat="1" ht="15.75" thickBot="1">
      <c r="B409" s="178" t="s">
        <v>70</v>
      </c>
      <c r="C409" s="179">
        <v>12</v>
      </c>
      <c r="D409" s="179">
        <v>1009</v>
      </c>
      <c r="E409" s="180">
        <v>16</v>
      </c>
      <c r="F409" s="181" t="str">
        <f t="shared" si="7"/>
        <v/>
      </c>
      <c r="G409" s="182" t="str">
        <f t="shared" si="7"/>
        <v/>
      </c>
      <c r="H409" s="182">
        <f t="shared" si="7"/>
        <v>16.143999999999998</v>
      </c>
      <c r="I409" s="183" t="str">
        <f t="shared" si="7"/>
        <v/>
      </c>
    </row>
    <row r="410" spans="2:10" s="191" customFormat="1">
      <c r="B410" s="264" t="s">
        <v>3</v>
      </c>
      <c r="C410" s="265"/>
      <c r="D410" s="265"/>
      <c r="E410" s="199" t="s">
        <v>4</v>
      </c>
      <c r="F410" s="200">
        <f>SUM(F394:F409)</f>
        <v>105</v>
      </c>
      <c r="G410" s="201">
        <f>SUM(G394:G409)</f>
        <v>430.78</v>
      </c>
      <c r="H410" s="201">
        <f>SUM(H394:H409)</f>
        <v>849.74400000000003</v>
      </c>
      <c r="I410" s="202">
        <f>SUM(I394:I409)</f>
        <v>0</v>
      </c>
    </row>
    <row r="411" spans="2:10" s="191" customFormat="1" ht="15.75">
      <c r="B411" s="266" t="s">
        <v>5</v>
      </c>
      <c r="C411" s="267"/>
      <c r="D411" s="267"/>
      <c r="E411" s="203" t="s">
        <v>6</v>
      </c>
      <c r="F411" s="166">
        <f>ROUND(F393^2*PI()/4*7.85/1000,3)</f>
        <v>0.222</v>
      </c>
      <c r="G411" s="74">
        <f>ROUND(G393^2*PI()/4*7.85/1000,3)</f>
        <v>0.39500000000000002</v>
      </c>
      <c r="H411" s="74">
        <f>ROUND(H393^2*PI()/4*7.85/1000,3)</f>
        <v>0.88800000000000001</v>
      </c>
      <c r="I411" s="75">
        <f>ROUND(I393^2*PI()/4*7.85/1000,3)</f>
        <v>1.5780000000000001</v>
      </c>
    </row>
    <row r="412" spans="2:10" s="191" customFormat="1" ht="16.5" thickBot="1">
      <c r="B412" s="268" t="s">
        <v>7</v>
      </c>
      <c r="C412" s="269"/>
      <c r="D412" s="269"/>
      <c r="E412" s="204" t="s">
        <v>6</v>
      </c>
      <c r="F412" s="167">
        <f>F410*F411</f>
        <v>23.31</v>
      </c>
      <c r="G412" s="76">
        <f>G410*G411</f>
        <v>170.15809999999999</v>
      </c>
      <c r="H412" s="76">
        <f>H410*H411</f>
        <v>754.57267200000001</v>
      </c>
      <c r="I412" s="77">
        <f>I410*I411</f>
        <v>0</v>
      </c>
    </row>
    <row r="413" spans="2:10" s="191" customFormat="1" ht="18.75" thickBot="1">
      <c r="B413" s="205"/>
      <c r="C413" s="205"/>
      <c r="D413" s="205"/>
      <c r="E413" s="205"/>
      <c r="F413" s="270">
        <f>SUM(F412:I412)</f>
        <v>948.04077200000006</v>
      </c>
      <c r="G413" s="271"/>
      <c r="H413" s="271"/>
      <c r="I413" s="272"/>
      <c r="J413" s="206"/>
    </row>
    <row r="414" spans="2:10" ht="18">
      <c r="B414" s="2"/>
      <c r="C414" s="2"/>
      <c r="D414" s="2"/>
      <c r="E414" s="2"/>
      <c r="F414" s="24"/>
      <c r="G414" s="23"/>
      <c r="H414" s="23"/>
      <c r="I414" s="23"/>
      <c r="J414" s="23"/>
    </row>
    <row r="415" spans="2:10" ht="18">
      <c r="B415" s="4" t="s">
        <v>74</v>
      </c>
      <c r="F415" s="1"/>
      <c r="J415" s="23"/>
    </row>
    <row r="416" spans="2:10">
      <c r="J416" s="23"/>
    </row>
    <row r="417" spans="2:10" ht="19.5" thickBot="1">
      <c r="B417" s="49"/>
      <c r="F417" s="1"/>
      <c r="J417" s="23"/>
    </row>
    <row r="418" spans="2:10">
      <c r="B418" s="299" t="s">
        <v>1</v>
      </c>
      <c r="C418" s="302" t="s">
        <v>26</v>
      </c>
      <c r="D418" s="305" t="s">
        <v>17</v>
      </c>
      <c r="E418" s="306"/>
      <c r="F418" s="307"/>
      <c r="G418" s="308" t="s">
        <v>18</v>
      </c>
      <c r="H418" s="311" t="s">
        <v>7</v>
      </c>
      <c r="J418" s="23"/>
    </row>
    <row r="419" spans="2:10">
      <c r="B419" s="300"/>
      <c r="C419" s="303"/>
      <c r="D419" s="35"/>
      <c r="E419" s="36"/>
      <c r="F419" s="313" t="s">
        <v>19</v>
      </c>
      <c r="G419" s="309"/>
      <c r="H419" s="312"/>
    </row>
    <row r="420" spans="2:10" ht="15.75" thickBot="1">
      <c r="B420" s="301"/>
      <c r="C420" s="304"/>
      <c r="D420" s="37"/>
      <c r="E420" s="38"/>
      <c r="F420" s="314"/>
      <c r="G420" s="310"/>
      <c r="H420" s="39" t="s">
        <v>6</v>
      </c>
    </row>
    <row r="421" spans="2:10" ht="15.75" thickBot="1">
      <c r="B421" s="40" t="s">
        <v>72</v>
      </c>
      <c r="C421" s="41" t="s">
        <v>80</v>
      </c>
      <c r="D421" s="42" t="s">
        <v>21</v>
      </c>
      <c r="E421" s="43">
        <v>151</v>
      </c>
      <c r="F421" s="44">
        <f>2*E421</f>
        <v>302</v>
      </c>
      <c r="G421" s="45">
        <v>5.13</v>
      </c>
      <c r="H421" s="46">
        <f>F421*G421</f>
        <v>1549.26</v>
      </c>
    </row>
    <row r="422" spans="2:10" ht="18.75" thickBot="1">
      <c r="E422" s="334">
        <f>SUM(H421:H421)</f>
        <v>1549.26</v>
      </c>
      <c r="F422" s="335"/>
      <c r="G422" s="335"/>
      <c r="H422" s="47" t="s">
        <v>6</v>
      </c>
    </row>
    <row r="423" spans="2:10" ht="18">
      <c r="E423" s="50"/>
      <c r="F423" s="50"/>
      <c r="G423" s="50"/>
      <c r="H423" s="51"/>
    </row>
    <row r="425" spans="2:10">
      <c r="B425" s="48" t="s">
        <v>22</v>
      </c>
    </row>
    <row r="426" spans="2:10">
      <c r="B426" t="s">
        <v>75</v>
      </c>
    </row>
  </sheetData>
  <mergeCells count="158">
    <mergeCell ref="E422:G422"/>
    <mergeCell ref="B410:D410"/>
    <mergeCell ref="B411:D411"/>
    <mergeCell ref="B412:D412"/>
    <mergeCell ref="F413:I413"/>
    <mergeCell ref="B418:B420"/>
    <mergeCell ref="C418:C420"/>
    <mergeCell ref="D418:F418"/>
    <mergeCell ref="G418:G420"/>
    <mergeCell ref="H418:H419"/>
    <mergeCell ref="F419:F420"/>
    <mergeCell ref="B388:C388"/>
    <mergeCell ref="B391:B393"/>
    <mergeCell ref="C391:C393"/>
    <mergeCell ref="D391:D393"/>
    <mergeCell ref="E391:E393"/>
    <mergeCell ref="F391:I391"/>
    <mergeCell ref="F392:I392"/>
    <mergeCell ref="B350:D350"/>
    <mergeCell ref="B351:D351"/>
    <mergeCell ref="B352:D352"/>
    <mergeCell ref="F353:I353"/>
    <mergeCell ref="E322:G322"/>
    <mergeCell ref="B339:C339"/>
    <mergeCell ref="B342:B344"/>
    <mergeCell ref="C342:C344"/>
    <mergeCell ref="D342:D344"/>
    <mergeCell ref="E342:E344"/>
    <mergeCell ref="F342:I342"/>
    <mergeCell ref="F343:I343"/>
    <mergeCell ref="B310:D310"/>
    <mergeCell ref="B311:D311"/>
    <mergeCell ref="B312:D312"/>
    <mergeCell ref="F313:I313"/>
    <mergeCell ref="B318:B320"/>
    <mergeCell ref="C318:C320"/>
    <mergeCell ref="D318:F318"/>
    <mergeCell ref="G318:G320"/>
    <mergeCell ref="H318:H319"/>
    <mergeCell ref="F319:F320"/>
    <mergeCell ref="E269:G269"/>
    <mergeCell ref="B291:C291"/>
    <mergeCell ref="B294:B296"/>
    <mergeCell ref="C294:C296"/>
    <mergeCell ref="D294:D296"/>
    <mergeCell ref="E294:E296"/>
    <mergeCell ref="F294:I294"/>
    <mergeCell ref="F295:I295"/>
    <mergeCell ref="B256:D256"/>
    <mergeCell ref="B257:D257"/>
    <mergeCell ref="B258:D258"/>
    <mergeCell ref="F259:I259"/>
    <mergeCell ref="B265:B267"/>
    <mergeCell ref="C265:C267"/>
    <mergeCell ref="D265:F265"/>
    <mergeCell ref="G265:G267"/>
    <mergeCell ref="H265:H266"/>
    <mergeCell ref="F266:F267"/>
    <mergeCell ref="E208:G208"/>
    <mergeCell ref="B243:C243"/>
    <mergeCell ref="B246:B248"/>
    <mergeCell ref="C246:C248"/>
    <mergeCell ref="D246:D248"/>
    <mergeCell ref="E246:E248"/>
    <mergeCell ref="F246:I246"/>
    <mergeCell ref="F247:I247"/>
    <mergeCell ref="B204:B206"/>
    <mergeCell ref="C204:C206"/>
    <mergeCell ref="D204:F204"/>
    <mergeCell ref="G204:G206"/>
    <mergeCell ref="H204:H205"/>
    <mergeCell ref="F205:F206"/>
    <mergeCell ref="E201:G201"/>
    <mergeCell ref="F187:I187"/>
    <mergeCell ref="B197:B199"/>
    <mergeCell ref="C197:C199"/>
    <mergeCell ref="D197:F197"/>
    <mergeCell ref="G197:G199"/>
    <mergeCell ref="H197:H198"/>
    <mergeCell ref="F198:F199"/>
    <mergeCell ref="F149:I149"/>
    <mergeCell ref="F150:I150"/>
    <mergeCell ref="B184:D184"/>
    <mergeCell ref="B185:D185"/>
    <mergeCell ref="B186:D186"/>
    <mergeCell ref="B146:C146"/>
    <mergeCell ref="B149:B151"/>
    <mergeCell ref="C149:C151"/>
    <mergeCell ref="D149:D151"/>
    <mergeCell ref="E149:E151"/>
    <mergeCell ref="F5:I5"/>
    <mergeCell ref="F6:I6"/>
    <mergeCell ref="F24:I24"/>
    <mergeCell ref="F53:I53"/>
    <mergeCell ref="F54:I54"/>
    <mergeCell ref="G29:G31"/>
    <mergeCell ref="H29:H30"/>
    <mergeCell ref="F30:F31"/>
    <mergeCell ref="E33:G33"/>
    <mergeCell ref="F121:I121"/>
    <mergeCell ref="E130:G130"/>
    <mergeCell ref="B118:D118"/>
    <mergeCell ref="B119:D119"/>
    <mergeCell ref="B120:D120"/>
    <mergeCell ref="B126:B128"/>
    <mergeCell ref="C126:C128"/>
    <mergeCell ref="D126:F126"/>
    <mergeCell ref="G126:G128"/>
    <mergeCell ref="H126:H127"/>
    <mergeCell ref="F127:F128"/>
    <mergeCell ref="H85:H86"/>
    <mergeCell ref="F86:F87"/>
    <mergeCell ref="E89:G89"/>
    <mergeCell ref="B98:C98"/>
    <mergeCell ref="B101:B103"/>
    <mergeCell ref="C101:C103"/>
    <mergeCell ref="D101:D103"/>
    <mergeCell ref="E101:E103"/>
    <mergeCell ref="F101:I101"/>
    <mergeCell ref="F102:I102"/>
    <mergeCell ref="E83:G83"/>
    <mergeCell ref="B85:B87"/>
    <mergeCell ref="C85:C87"/>
    <mergeCell ref="D85:F85"/>
    <mergeCell ref="G85:G87"/>
    <mergeCell ref="B71:D71"/>
    <mergeCell ref="B72:D72"/>
    <mergeCell ref="B73:D73"/>
    <mergeCell ref="B79:B81"/>
    <mergeCell ref="C79:C81"/>
    <mergeCell ref="D79:F79"/>
    <mergeCell ref="G79:G81"/>
    <mergeCell ref="H79:H80"/>
    <mergeCell ref="F80:F81"/>
    <mergeCell ref="F74:I74"/>
    <mergeCell ref="E39:G39"/>
    <mergeCell ref="B50:C50"/>
    <mergeCell ref="B53:B55"/>
    <mergeCell ref="C53:C55"/>
    <mergeCell ref="D53:D55"/>
    <mergeCell ref="E53:E55"/>
    <mergeCell ref="B35:B37"/>
    <mergeCell ref="C35:C37"/>
    <mergeCell ref="D35:F35"/>
    <mergeCell ref="G35:G37"/>
    <mergeCell ref="H35:H36"/>
    <mergeCell ref="F36:F37"/>
    <mergeCell ref="B2:C2"/>
    <mergeCell ref="B5:B7"/>
    <mergeCell ref="C5:C7"/>
    <mergeCell ref="D5:D7"/>
    <mergeCell ref="E5:E7"/>
    <mergeCell ref="B21:D21"/>
    <mergeCell ref="B22:D22"/>
    <mergeCell ref="B23:D23"/>
    <mergeCell ref="B29:B31"/>
    <mergeCell ref="C29:C31"/>
    <mergeCell ref="D29:F29"/>
  </mergeCells>
  <phoneticPr fontId="6" type="noConversion"/>
  <pageMargins left="0.98425196850393704" right="0.51181102362204722" top="0.74803149606299213" bottom="0.74803149606299213" header="0.51181102362204722" footer="0.51181102362204722"/>
  <pageSetup paperSize="9" orientation="portrait" horizontalDpi="1200" verticalDpi="1200" r:id="rId1"/>
  <headerFooter alignWithMargins="0">
    <oddHeader>&amp;L&amp;G&amp;RHOTEL IBIS GDAŃSK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0"/>
  <sheetViews>
    <sheetView view="pageBreakPreview" zoomScale="115" zoomScaleNormal="100" zoomScaleSheetLayoutView="115" workbookViewId="0">
      <selection activeCell="G15" sqref="G15:H16"/>
    </sheetView>
  </sheetViews>
  <sheetFormatPr defaultRowHeight="15"/>
  <cols>
    <col min="1" max="1" width="4.5703125" customWidth="1"/>
    <col min="2" max="2" width="9.85546875" bestFit="1" customWidth="1"/>
    <col min="3" max="3" width="11.5703125" customWidth="1"/>
    <col min="4" max="4" width="9.42578125" customWidth="1"/>
    <col min="5" max="5" width="8.140625" customWidth="1"/>
    <col min="6" max="6" width="12.28515625" customWidth="1"/>
    <col min="7" max="7" width="11.5703125" bestFit="1" customWidth="1"/>
    <col min="8" max="8" width="11.28515625" customWidth="1"/>
    <col min="9" max="9" width="11.5703125" bestFit="1" customWidth="1"/>
    <col min="10" max="10" width="9" bestFit="1" customWidth="1"/>
    <col min="12" max="12" width="22.28515625" customWidth="1"/>
    <col min="13" max="13" width="12.7109375" customWidth="1"/>
  </cols>
  <sheetData>
    <row r="1" spans="1:17" ht="15.75">
      <c r="A1" s="59"/>
      <c r="B1" s="59"/>
      <c r="C1" s="59"/>
      <c r="D1" s="59"/>
      <c r="E1" s="59"/>
      <c r="F1" s="59"/>
      <c r="G1" s="59"/>
      <c r="H1" s="55"/>
      <c r="I1" s="55"/>
      <c r="J1" s="56"/>
      <c r="K1" s="364" t="s">
        <v>24</v>
      </c>
      <c r="L1" s="364"/>
      <c r="M1" s="364"/>
      <c r="N1" s="364"/>
      <c r="O1" s="144"/>
      <c r="P1" s="145"/>
    </row>
    <row r="2" spans="1:17" ht="21">
      <c r="A2" s="59"/>
      <c r="B2" s="63" t="s">
        <v>35</v>
      </c>
      <c r="C2" s="64"/>
      <c r="D2" s="64"/>
      <c r="E2" s="64"/>
      <c r="G2" s="59"/>
      <c r="H2" s="59"/>
      <c r="I2" s="59"/>
      <c r="J2" s="52"/>
      <c r="K2" s="363" t="s">
        <v>25</v>
      </c>
      <c r="L2" s="363"/>
      <c r="M2" s="363"/>
      <c r="N2" s="363"/>
      <c r="O2" s="144"/>
      <c r="P2" s="145"/>
    </row>
    <row r="3" spans="1:17" ht="15.75" thickBot="1">
      <c r="A3" s="59"/>
      <c r="B3" s="62"/>
      <c r="C3" s="64"/>
      <c r="D3" s="64"/>
      <c r="E3" s="64"/>
      <c r="F3" s="64"/>
      <c r="G3" s="59"/>
      <c r="H3" s="59"/>
      <c r="I3" s="59"/>
      <c r="J3" s="52"/>
      <c r="K3" s="146" t="s">
        <v>56</v>
      </c>
      <c r="L3" s="146" t="s">
        <v>57</v>
      </c>
      <c r="M3" s="146" t="s">
        <v>58</v>
      </c>
      <c r="N3" s="146" t="s">
        <v>59</v>
      </c>
      <c r="O3" s="146" t="s">
        <v>60</v>
      </c>
      <c r="P3" s="146" t="s">
        <v>61</v>
      </c>
      <c r="Q3" s="159" t="s">
        <v>62</v>
      </c>
    </row>
    <row r="4" spans="1:17">
      <c r="A4" s="59"/>
      <c r="B4" s="62"/>
      <c r="C4" s="365" t="s">
        <v>29</v>
      </c>
      <c r="D4" s="366"/>
      <c r="E4" s="366"/>
      <c r="F4" s="366"/>
      <c r="G4" s="366"/>
      <c r="H4" s="367"/>
      <c r="I4" s="59"/>
      <c r="J4" s="52"/>
      <c r="K4" s="147"/>
      <c r="L4" s="147"/>
      <c r="M4" s="147"/>
      <c r="N4" s="147">
        <f>'Ściany Marcin'!F23</f>
        <v>37.209420000000001</v>
      </c>
      <c r="O4" s="147">
        <f>'Ściany Marcin'!G23</f>
        <v>259.9495</v>
      </c>
      <c r="P4" s="147">
        <f>'Ściany Marcin'!H23</f>
        <v>1279.01304</v>
      </c>
    </row>
    <row r="5" spans="1:17">
      <c r="A5" s="59"/>
      <c r="B5" s="62"/>
      <c r="C5" s="368" t="s">
        <v>36</v>
      </c>
      <c r="D5" s="369"/>
      <c r="E5" s="369"/>
      <c r="F5" s="369"/>
      <c r="G5" s="369"/>
      <c r="H5" s="370"/>
      <c r="I5" s="59"/>
      <c r="J5" s="52"/>
      <c r="K5" s="147" t="e">
        <f>#REF!</f>
        <v>#REF!</v>
      </c>
      <c r="L5" s="147" t="e">
        <f>#REF!</f>
        <v>#REF!</v>
      </c>
      <c r="M5" s="147" t="e">
        <f>#REF!</f>
        <v>#REF!</v>
      </c>
      <c r="N5" s="147" t="e">
        <f>#REF!</f>
        <v>#REF!</v>
      </c>
      <c r="O5" s="147" t="e">
        <f>#REF!</f>
        <v>#REF!</v>
      </c>
      <c r="P5" s="147" t="e">
        <f>#REF!</f>
        <v>#REF!</v>
      </c>
      <c r="Q5" s="147" t="e">
        <f>#REF!</f>
        <v>#REF!</v>
      </c>
    </row>
    <row r="6" spans="1:17" ht="15.75" thickBot="1">
      <c r="A6" s="59"/>
      <c r="B6" s="71"/>
      <c r="C6" s="68">
        <v>25</v>
      </c>
      <c r="D6" s="79">
        <v>20</v>
      </c>
      <c r="E6" s="80">
        <v>16</v>
      </c>
      <c r="F6" s="81">
        <v>12</v>
      </c>
      <c r="G6" s="81">
        <v>10</v>
      </c>
      <c r="H6" s="82">
        <v>8</v>
      </c>
      <c r="I6" s="60"/>
      <c r="J6" s="60"/>
      <c r="K6" s="147" t="e">
        <f>#REF!</f>
        <v>#REF!</v>
      </c>
      <c r="L6" s="147" t="e">
        <f>#REF!</f>
        <v>#REF!</v>
      </c>
      <c r="M6" s="147" t="e">
        <f>#REF!</f>
        <v>#REF!</v>
      </c>
      <c r="N6" s="147" t="e">
        <f>#REF!</f>
        <v>#REF!</v>
      </c>
      <c r="O6" s="147" t="e">
        <f>#REF!</f>
        <v>#REF!</v>
      </c>
      <c r="P6" s="147" t="e">
        <f>#REF!</f>
        <v>#REF!</v>
      </c>
      <c r="Q6" s="147" t="e">
        <f>#REF!</f>
        <v>#REF!</v>
      </c>
    </row>
    <row r="7" spans="1:17">
      <c r="A7" s="59"/>
      <c r="B7" s="66" t="s">
        <v>31</v>
      </c>
      <c r="C7" s="83" t="e">
        <f>#REF!</f>
        <v>#REF!</v>
      </c>
      <c r="D7" s="84" t="e">
        <f>#REF!</f>
        <v>#REF!</v>
      </c>
      <c r="E7" s="85" t="e">
        <f>#REF!+#REF!+#REF!+#REF!</f>
        <v>#REF!</v>
      </c>
      <c r="F7" s="86" t="e">
        <f>#REF!+#REF!+#REF!+#REF!</f>
        <v>#REF!</v>
      </c>
      <c r="G7" s="86">
        <f>0</f>
        <v>0</v>
      </c>
      <c r="H7" s="87" t="e">
        <f>#REF!+#REF!+#REF!+#REF!</f>
        <v>#REF!</v>
      </c>
      <c r="I7" s="60"/>
      <c r="J7" s="60"/>
      <c r="K7" s="147" t="e">
        <f>#REF!</f>
        <v>#REF!</v>
      </c>
      <c r="L7" s="147" t="e">
        <f>#REF!</f>
        <v>#REF!</v>
      </c>
      <c r="M7" s="147" t="e">
        <f>#REF!</f>
        <v>#REF!</v>
      </c>
      <c r="N7" s="147" t="e">
        <f>#REF!</f>
        <v>#REF!</v>
      </c>
      <c r="O7" s="147" t="e">
        <f>#REF!</f>
        <v>#REF!</v>
      </c>
      <c r="P7" s="147" t="e">
        <f>#REF!</f>
        <v>#REF!</v>
      </c>
      <c r="Q7" s="147" t="e">
        <f>#REF!</f>
        <v>#REF!</v>
      </c>
    </row>
    <row r="8" spans="1:17">
      <c r="A8" s="59"/>
      <c r="B8" s="67" t="s">
        <v>32</v>
      </c>
      <c r="C8" s="88">
        <f>0</f>
        <v>0</v>
      </c>
      <c r="D8" s="89" t="e">
        <f>#REF!</f>
        <v>#REF!</v>
      </c>
      <c r="E8" s="90" t="e">
        <f>#REF!+#REF!+#REF!</f>
        <v>#REF!</v>
      </c>
      <c r="F8" s="91" t="e">
        <f>#REF!+#REF!+#REF!</f>
        <v>#REF!</v>
      </c>
      <c r="G8" s="91" t="e">
        <f>#REF!</f>
        <v>#REF!</v>
      </c>
      <c r="H8" s="92" t="e">
        <f>#REF!+#REF!+#REF!</f>
        <v>#REF!</v>
      </c>
      <c r="I8" s="57"/>
      <c r="J8" s="57"/>
      <c r="K8" s="147" t="e">
        <f>#REF!</f>
        <v>#REF!</v>
      </c>
      <c r="L8" s="147" t="e">
        <f>#REF!</f>
        <v>#REF!</v>
      </c>
      <c r="M8" s="147" t="e">
        <f>#REF!</f>
        <v>#REF!</v>
      </c>
      <c r="N8" s="147" t="e">
        <f>#REF!</f>
        <v>#REF!</v>
      </c>
      <c r="O8" s="147" t="e">
        <f>#REF!</f>
        <v>#REF!</v>
      </c>
      <c r="P8" s="147" t="e">
        <f>#REF!</f>
        <v>#REF!</v>
      </c>
      <c r="Q8" s="147" t="e">
        <f>#REF!</f>
        <v>#REF!</v>
      </c>
    </row>
    <row r="9" spans="1:17">
      <c r="A9" s="59"/>
      <c r="B9" s="67" t="s">
        <v>33</v>
      </c>
      <c r="C9" s="88">
        <f>0</f>
        <v>0</v>
      </c>
      <c r="D9" s="89">
        <f>0</f>
        <v>0</v>
      </c>
      <c r="E9" s="90" t="e">
        <f>#REF!+#REF!</f>
        <v>#REF!</v>
      </c>
      <c r="F9" s="91" t="e">
        <f>#REF!+#REF!</f>
        <v>#REF!</v>
      </c>
      <c r="G9" s="91" t="e">
        <f>#REF!</f>
        <v>#REF!</v>
      </c>
      <c r="H9" s="92" t="e">
        <f>#REF!+#REF!</f>
        <v>#REF!</v>
      </c>
      <c r="I9" s="58"/>
      <c r="J9" s="58"/>
      <c r="K9" s="147"/>
      <c r="L9" s="147"/>
      <c r="M9" s="147"/>
      <c r="N9" s="147"/>
      <c r="O9" s="147"/>
      <c r="P9" s="147"/>
    </row>
    <row r="10" spans="1:17">
      <c r="A10" s="59"/>
      <c r="B10" s="67" t="s">
        <v>34</v>
      </c>
      <c r="C10" s="88">
        <f>0</f>
        <v>0</v>
      </c>
      <c r="D10" s="89">
        <f>0</f>
        <v>0</v>
      </c>
      <c r="E10" s="90" t="e">
        <f>#REF!+2*#REF!+#REF!</f>
        <v>#REF!</v>
      </c>
      <c r="F10" s="91" t="e">
        <f>#REF!+#REF!+#REF!+#REF!</f>
        <v>#REF!</v>
      </c>
      <c r="G10" s="91" t="e">
        <f>#REF!</f>
        <v>#REF!</v>
      </c>
      <c r="H10" s="92" t="e">
        <f>#REF!+#REF!+#REF!+#REF!</f>
        <v>#REF!</v>
      </c>
      <c r="I10" s="58"/>
      <c r="J10" s="58"/>
      <c r="K10" s="147"/>
      <c r="L10" s="147"/>
      <c r="M10" s="147"/>
      <c r="N10" s="147"/>
      <c r="O10" s="147"/>
      <c r="P10" s="147"/>
    </row>
    <row r="11" spans="1:17" ht="15.75" thickBot="1">
      <c r="A11" s="59"/>
      <c r="B11" s="45" t="s">
        <v>23</v>
      </c>
      <c r="C11" s="93">
        <f>0</f>
        <v>0</v>
      </c>
      <c r="D11" s="94">
        <f>0</f>
        <v>0</v>
      </c>
      <c r="E11" s="95">
        <f>'Ściany Marcin'!F23</f>
        <v>37.209420000000001</v>
      </c>
      <c r="F11" s="96">
        <f>'Ściany Marcin'!G23</f>
        <v>259.9495</v>
      </c>
      <c r="G11" s="96">
        <f>0</f>
        <v>0</v>
      </c>
      <c r="H11" s="97">
        <f>'Ściany Marcin'!H23</f>
        <v>1279.01304</v>
      </c>
      <c r="I11" s="58"/>
      <c r="J11" s="58"/>
      <c r="K11" s="148"/>
      <c r="L11" s="144"/>
      <c r="M11" s="148"/>
      <c r="N11" s="148"/>
      <c r="O11" s="148"/>
      <c r="P11" s="148"/>
    </row>
    <row r="12" spans="1:17" ht="16.5" thickBot="1">
      <c r="A12" s="59"/>
      <c r="B12" s="78" t="s">
        <v>42</v>
      </c>
      <c r="C12" s="102" t="e">
        <f t="shared" ref="C12:H12" si="0">SUM(C7:C11)</f>
        <v>#REF!</v>
      </c>
      <c r="D12" s="102" t="e">
        <f t="shared" si="0"/>
        <v>#REF!</v>
      </c>
      <c r="E12" s="102" t="e">
        <f t="shared" si="0"/>
        <v>#REF!</v>
      </c>
      <c r="F12" s="102" t="e">
        <f t="shared" si="0"/>
        <v>#REF!</v>
      </c>
      <c r="G12" s="102" t="e">
        <f t="shared" si="0"/>
        <v>#REF!</v>
      </c>
      <c r="H12" s="103" t="e">
        <f t="shared" si="0"/>
        <v>#REF!</v>
      </c>
      <c r="I12" s="59"/>
      <c r="J12" s="52"/>
      <c r="K12" s="147"/>
      <c r="L12" s="147"/>
      <c r="M12" s="147"/>
      <c r="N12" s="147"/>
      <c r="O12" s="147"/>
      <c r="P12" s="147"/>
    </row>
    <row r="13" spans="1:17" ht="15.75" thickBot="1">
      <c r="A13" s="59"/>
      <c r="B13" s="55"/>
      <c r="C13" s="55"/>
      <c r="D13" s="55"/>
      <c r="E13" s="55"/>
      <c r="F13" s="55"/>
      <c r="G13" s="55"/>
      <c r="H13" s="55"/>
      <c r="I13" s="59"/>
      <c r="J13" s="52"/>
      <c r="K13" s="147"/>
      <c r="L13" s="147"/>
      <c r="M13" s="147"/>
      <c r="N13" s="147"/>
      <c r="O13" s="147"/>
      <c r="P13" s="147"/>
    </row>
    <row r="14" spans="1:17" ht="15.75" thickBot="1">
      <c r="B14" s="62"/>
      <c r="C14" s="380" t="s">
        <v>44</v>
      </c>
      <c r="D14" s="381"/>
      <c r="E14" s="381"/>
      <c r="F14" s="381"/>
      <c r="G14" s="381"/>
      <c r="H14" s="381"/>
      <c r="I14" s="381"/>
      <c r="J14" s="382"/>
      <c r="K14" s="147"/>
      <c r="L14" s="147" t="e">
        <f>SUM(L4:L8)</f>
        <v>#REF!</v>
      </c>
      <c r="M14" s="147" t="e">
        <f>SUM(M4:M8)</f>
        <v>#REF!</v>
      </c>
      <c r="N14" s="147" t="e">
        <f t="shared" ref="N14:Q14" si="1">SUM(N4:N8)</f>
        <v>#REF!</v>
      </c>
      <c r="O14" s="147" t="e">
        <f t="shared" si="1"/>
        <v>#REF!</v>
      </c>
      <c r="P14" s="147" t="e">
        <f t="shared" si="1"/>
        <v>#REF!</v>
      </c>
      <c r="Q14" s="147" t="e">
        <f t="shared" si="1"/>
        <v>#REF!</v>
      </c>
    </row>
    <row r="15" spans="1:17">
      <c r="B15" s="62"/>
      <c r="C15" s="388" t="s">
        <v>45</v>
      </c>
      <c r="D15" s="389"/>
      <c r="E15" s="371" t="s">
        <v>46</v>
      </c>
      <c r="F15" s="379"/>
      <c r="G15" s="371" t="s">
        <v>52</v>
      </c>
      <c r="H15" s="379"/>
      <c r="I15" s="371" t="s">
        <v>53</v>
      </c>
      <c r="J15" s="379"/>
      <c r="K15" s="147"/>
      <c r="L15" s="147"/>
      <c r="M15" s="147"/>
      <c r="N15" s="147"/>
      <c r="O15" s="147"/>
      <c r="P15" s="147"/>
    </row>
    <row r="16" spans="1:17" ht="16.5" thickBot="1">
      <c r="B16" s="72"/>
      <c r="C16" s="117" t="s">
        <v>43</v>
      </c>
      <c r="D16" s="115" t="s">
        <v>54</v>
      </c>
      <c r="E16" s="118" t="s">
        <v>43</v>
      </c>
      <c r="F16" s="106" t="s">
        <v>54</v>
      </c>
      <c r="G16" s="118" t="s">
        <v>43</v>
      </c>
      <c r="H16" s="106" t="s">
        <v>54</v>
      </c>
      <c r="I16" s="118" t="s">
        <v>43</v>
      </c>
      <c r="J16" s="106" t="s">
        <v>54</v>
      </c>
      <c r="K16" s="144"/>
      <c r="L16" s="148"/>
      <c r="M16" s="149"/>
      <c r="N16" s="150"/>
      <c r="O16" s="150"/>
      <c r="P16" s="151"/>
    </row>
    <row r="17" spans="1:16" ht="15.75" thickBot="1">
      <c r="B17" s="100" t="s">
        <v>31</v>
      </c>
      <c r="C17" s="108" t="e">
        <f>#REF!+#REF!+#REF!</f>
        <v>#REF!</v>
      </c>
      <c r="D17" s="109" t="e">
        <f>#REF!+#REF!+#REF!</f>
        <v>#REF!</v>
      </c>
      <c r="E17" s="108" t="e">
        <f>#REF!+#REF!</f>
        <v>#REF!</v>
      </c>
      <c r="F17" s="109" t="e">
        <f>#REF!+#REF!</f>
        <v>#REF!</v>
      </c>
      <c r="G17" s="114" t="s">
        <v>49</v>
      </c>
      <c r="H17" s="127" t="s">
        <v>49</v>
      </c>
      <c r="I17" s="114" t="s">
        <v>49</v>
      </c>
      <c r="J17" s="127" t="s">
        <v>49</v>
      </c>
      <c r="K17" s="152"/>
      <c r="L17" s="153"/>
      <c r="M17" s="153"/>
      <c r="N17" s="154"/>
      <c r="O17" s="144"/>
      <c r="P17" s="152"/>
    </row>
    <row r="18" spans="1:16">
      <c r="B18" s="101" t="s">
        <v>32</v>
      </c>
      <c r="C18" s="123" t="s">
        <v>49</v>
      </c>
      <c r="D18" s="124" t="s">
        <v>49</v>
      </c>
      <c r="E18" s="110" t="e">
        <f>#REF!+#REF!</f>
        <v>#REF!</v>
      </c>
      <c r="F18" s="111" t="e">
        <f>#REF!+#REF!</f>
        <v>#REF!</v>
      </c>
      <c r="G18" s="110" t="e">
        <f>#REF!+#REF!</f>
        <v>#REF!</v>
      </c>
      <c r="H18" s="111" t="e">
        <f>#REF!+#REF!</f>
        <v>#REF!</v>
      </c>
      <c r="I18" s="123" t="s">
        <v>49</v>
      </c>
      <c r="J18" s="124" t="s">
        <v>49</v>
      </c>
      <c r="K18" s="364"/>
      <c r="L18" s="364"/>
      <c r="M18" s="364"/>
      <c r="N18" s="364"/>
      <c r="O18" s="144"/>
      <c r="P18" s="145"/>
    </row>
    <row r="19" spans="1:16">
      <c r="B19" s="101" t="s">
        <v>33</v>
      </c>
      <c r="C19" s="110" t="e">
        <f>#REF!+#REF!</f>
        <v>#REF!</v>
      </c>
      <c r="D19" s="111" t="e">
        <f>#REF!+#REF!</f>
        <v>#REF!</v>
      </c>
      <c r="E19" s="110" t="e">
        <f>#REF!+#REF!</f>
        <v>#REF!</v>
      </c>
      <c r="F19" s="111" t="e">
        <f>#REF!+#REF!</f>
        <v>#REF!</v>
      </c>
      <c r="G19" s="110" t="e">
        <f>#REF!+#REF!</f>
        <v>#REF!</v>
      </c>
      <c r="H19" s="111" t="e">
        <f>#REF!+#REF!</f>
        <v>#REF!</v>
      </c>
      <c r="I19" s="123" t="s">
        <v>49</v>
      </c>
      <c r="J19" s="124" t="s">
        <v>49</v>
      </c>
      <c r="K19" s="363"/>
      <c r="L19" s="363"/>
      <c r="M19" s="363"/>
      <c r="N19" s="363"/>
      <c r="O19" s="144"/>
      <c r="P19" s="145"/>
    </row>
    <row r="20" spans="1:16" ht="15.75" thickBot="1">
      <c r="B20" s="101" t="s">
        <v>34</v>
      </c>
      <c r="C20" s="123" t="s">
        <v>49</v>
      </c>
      <c r="D20" s="124" t="s">
        <v>49</v>
      </c>
      <c r="E20" s="110" t="e">
        <f>#REF!+#REF!</f>
        <v>#REF!</v>
      </c>
      <c r="F20" s="111" t="e">
        <f>#REF!+#REF!</f>
        <v>#REF!</v>
      </c>
      <c r="G20" s="110" t="e">
        <f>#REF!+#REF!</f>
        <v>#REF!</v>
      </c>
      <c r="H20" s="111" t="e">
        <f>#REF!+#REF!</f>
        <v>#REF!</v>
      </c>
      <c r="I20" s="123" t="s">
        <v>49</v>
      </c>
      <c r="J20" s="124" t="s">
        <v>49</v>
      </c>
      <c r="K20" s="144"/>
      <c r="L20" s="144"/>
      <c r="M20" s="144"/>
      <c r="N20" s="144"/>
      <c r="O20" s="144"/>
      <c r="P20" s="155"/>
    </row>
    <row r="21" spans="1:16" ht="15.75" thickBot="1">
      <c r="B21" s="104" t="s">
        <v>23</v>
      </c>
      <c r="C21" s="125" t="s">
        <v>49</v>
      </c>
      <c r="D21" s="126" t="s">
        <v>49</v>
      </c>
      <c r="E21" s="125" t="s">
        <v>49</v>
      </c>
      <c r="F21" s="126" t="s">
        <v>49</v>
      </c>
      <c r="G21" s="125" t="s">
        <v>49</v>
      </c>
      <c r="H21" s="126" t="s">
        <v>49</v>
      </c>
      <c r="I21" s="112">
        <f>'Ściany Marcin'!F32</f>
        <v>329.6</v>
      </c>
      <c r="J21" s="113">
        <f>'Ściany Marcin'!H32</f>
        <v>2112.7360000000003</v>
      </c>
      <c r="K21" s="144"/>
      <c r="L21" s="144"/>
      <c r="M21" s="144"/>
      <c r="N21" s="144"/>
      <c r="O21" s="144"/>
      <c r="P21" s="145"/>
    </row>
    <row r="22" spans="1:16" ht="15.75" thickBot="1">
      <c r="B22" s="105" t="s">
        <v>42</v>
      </c>
      <c r="C22" s="119" t="e">
        <f t="shared" ref="C22:J22" si="2">SUM(C17:C21)</f>
        <v>#REF!</v>
      </c>
      <c r="D22" s="120" t="e">
        <f t="shared" si="2"/>
        <v>#REF!</v>
      </c>
      <c r="E22" s="130" t="e">
        <f t="shared" si="2"/>
        <v>#REF!</v>
      </c>
      <c r="F22" s="99" t="e">
        <f t="shared" si="2"/>
        <v>#REF!</v>
      </c>
      <c r="G22" s="98" t="e">
        <f t="shared" si="2"/>
        <v>#REF!</v>
      </c>
      <c r="H22" s="99" t="e">
        <f t="shared" si="2"/>
        <v>#REF!</v>
      </c>
      <c r="I22" s="119">
        <f t="shared" si="2"/>
        <v>329.6</v>
      </c>
      <c r="J22" s="121">
        <f t="shared" si="2"/>
        <v>2112.7360000000003</v>
      </c>
      <c r="K22" s="144"/>
      <c r="L22" s="144"/>
      <c r="M22" s="144"/>
      <c r="N22" s="144"/>
      <c r="O22" s="144"/>
      <c r="P22" s="145"/>
    </row>
    <row r="23" spans="1:16" ht="15.75" customHeight="1" thickBot="1">
      <c r="B23" s="62"/>
      <c r="F23" s="129"/>
      <c r="G23" s="129"/>
      <c r="H23" s="59"/>
      <c r="I23" s="59"/>
      <c r="J23" s="59"/>
      <c r="K23" s="155"/>
      <c r="L23" s="144"/>
      <c r="M23" s="144"/>
      <c r="N23" s="144"/>
      <c r="O23" s="144"/>
      <c r="P23" s="144"/>
    </row>
    <row r="24" spans="1:16">
      <c r="H24" s="59"/>
      <c r="I24" s="59"/>
      <c r="J24" s="52"/>
      <c r="K24" s="147"/>
      <c r="L24" s="147"/>
      <c r="M24" s="147"/>
      <c r="N24" s="147"/>
      <c r="O24" s="144"/>
      <c r="P24" s="147"/>
    </row>
    <row r="25" spans="1:16" ht="15.75" thickBot="1">
      <c r="A25" s="59"/>
      <c r="B25" s="59"/>
      <c r="F25" s="59"/>
      <c r="G25" s="59"/>
      <c r="H25" s="52"/>
      <c r="K25" s="147"/>
      <c r="L25" s="147"/>
      <c r="M25" s="147"/>
      <c r="N25" s="147"/>
      <c r="O25" s="144"/>
      <c r="P25" s="147"/>
    </row>
    <row r="26" spans="1:16">
      <c r="A26" s="59"/>
      <c r="B26" s="59"/>
      <c r="C26" s="383" t="s">
        <v>47</v>
      </c>
      <c r="D26" s="384"/>
      <c r="G26" s="383" t="s">
        <v>50</v>
      </c>
      <c r="H26" s="390"/>
      <c r="K26" s="147"/>
      <c r="L26" s="147"/>
      <c r="M26" s="147"/>
      <c r="N26" s="147"/>
      <c r="O26" s="144"/>
      <c r="P26" s="147"/>
    </row>
    <row r="27" spans="1:16" ht="15.75" thickBot="1">
      <c r="A27" s="59"/>
      <c r="B27" s="62"/>
      <c r="C27" s="385"/>
      <c r="D27" s="386"/>
      <c r="F27" s="62"/>
      <c r="G27" s="391"/>
      <c r="H27" s="392"/>
      <c r="K27" s="147"/>
      <c r="L27" s="147"/>
      <c r="M27" s="148"/>
      <c r="N27" s="148"/>
      <c r="O27" s="148"/>
      <c r="P27" s="148"/>
    </row>
    <row r="28" spans="1:16">
      <c r="A28" s="59"/>
      <c r="B28" s="62"/>
      <c r="C28" s="371" t="s">
        <v>48</v>
      </c>
      <c r="D28" s="372"/>
      <c r="F28" s="62"/>
      <c r="G28" s="371" t="s">
        <v>51</v>
      </c>
      <c r="H28" s="387"/>
      <c r="K28" s="147"/>
      <c r="L28" s="147"/>
      <c r="M28" s="147"/>
      <c r="N28" s="147"/>
      <c r="O28" s="144"/>
      <c r="P28" s="147"/>
    </row>
    <row r="29" spans="1:16" ht="19.5" customHeight="1" thickBot="1">
      <c r="A29" s="59"/>
      <c r="B29" s="72"/>
      <c r="C29" s="134" t="s">
        <v>43</v>
      </c>
      <c r="D29" s="82" t="s">
        <v>54</v>
      </c>
      <c r="F29" s="72"/>
      <c r="G29" s="117" t="s">
        <v>43</v>
      </c>
      <c r="H29" s="131" t="s">
        <v>54</v>
      </c>
      <c r="K29" s="147"/>
      <c r="L29" s="147"/>
      <c r="M29" s="147"/>
      <c r="N29" s="147"/>
      <c r="O29" s="144"/>
      <c r="P29" s="147"/>
    </row>
    <row r="30" spans="1:16">
      <c r="A30" s="59"/>
      <c r="B30" s="100" t="s">
        <v>31</v>
      </c>
      <c r="C30" s="108" t="e">
        <f>#REF!+#REF!+#REF!</f>
        <v>#REF!</v>
      </c>
      <c r="D30" s="109" t="e">
        <f>#REF!+#REF!+#REF!</f>
        <v>#REF!</v>
      </c>
      <c r="F30" s="100" t="s">
        <v>31</v>
      </c>
      <c r="G30" s="114" t="s">
        <v>49</v>
      </c>
      <c r="H30" s="127" t="s">
        <v>49</v>
      </c>
      <c r="K30" s="148"/>
      <c r="L30" s="148"/>
      <c r="M30" s="148"/>
      <c r="N30" s="148"/>
      <c r="O30" s="144"/>
      <c r="P30" s="148"/>
    </row>
    <row r="31" spans="1:16">
      <c r="A31" s="52"/>
      <c r="B31" s="101" t="s">
        <v>32</v>
      </c>
      <c r="C31" s="110" t="e">
        <f>#REF!</f>
        <v>#REF!</v>
      </c>
      <c r="D31" s="111" t="e">
        <f>#REF!</f>
        <v>#REF!</v>
      </c>
      <c r="F31" s="101" t="s">
        <v>32</v>
      </c>
      <c r="G31" s="110" t="e">
        <f>#REF!+#REF!</f>
        <v>#REF!</v>
      </c>
      <c r="H31" s="111" t="e">
        <f>#REF!+#REF!</f>
        <v>#REF!</v>
      </c>
    </row>
    <row r="32" spans="1:16">
      <c r="A32" s="52"/>
      <c r="B32" s="101" t="s">
        <v>33</v>
      </c>
      <c r="C32" s="110" t="e">
        <f>#REF!+#REF!</f>
        <v>#REF!</v>
      </c>
      <c r="D32" s="111" t="e">
        <f>#REF!+#REF!</f>
        <v>#REF!</v>
      </c>
      <c r="F32" s="101" t="s">
        <v>33</v>
      </c>
      <c r="G32" s="110" t="e">
        <f>#REF!+#REF!</f>
        <v>#REF!</v>
      </c>
      <c r="H32" s="111" t="e">
        <f>#REF!+#REF!</f>
        <v>#REF!</v>
      </c>
      <c r="K32" s="148"/>
      <c r="L32" s="148"/>
      <c r="M32" s="148"/>
      <c r="N32" s="148"/>
      <c r="O32" s="148"/>
      <c r="P32" s="148"/>
    </row>
    <row r="33" spans="1:17">
      <c r="A33" s="52"/>
      <c r="B33" s="101" t="s">
        <v>34</v>
      </c>
      <c r="C33" s="110" t="e">
        <f>#REF!</f>
        <v>#REF!</v>
      </c>
      <c r="D33" s="111" t="e">
        <f>#REF!</f>
        <v>#REF!</v>
      </c>
      <c r="F33" s="101" t="s">
        <v>34</v>
      </c>
      <c r="G33" s="110" t="e">
        <f>#REF!</f>
        <v>#REF!</v>
      </c>
      <c r="H33" s="111" t="e">
        <f>#REF!</f>
        <v>#REF!</v>
      </c>
      <c r="K33" s="147"/>
      <c r="L33" s="147"/>
      <c r="M33" s="147"/>
      <c r="N33" s="147"/>
      <c r="O33" s="144"/>
      <c r="P33" s="147"/>
    </row>
    <row r="34" spans="1:17" ht="15.75" thickBot="1">
      <c r="A34" s="52"/>
      <c r="B34" s="104" t="s">
        <v>23</v>
      </c>
      <c r="C34" s="125" t="s">
        <v>49</v>
      </c>
      <c r="D34" s="126" t="s">
        <v>49</v>
      </c>
      <c r="F34" s="104" t="s">
        <v>23</v>
      </c>
      <c r="G34" s="132" t="s">
        <v>49</v>
      </c>
      <c r="H34" s="133" t="s">
        <v>49</v>
      </c>
      <c r="K34" s="152"/>
      <c r="L34" s="153"/>
      <c r="M34" s="153"/>
      <c r="N34" s="154"/>
      <c r="O34" s="144"/>
      <c r="P34" s="152"/>
    </row>
    <row r="35" spans="1:17" ht="15.75" thickBot="1">
      <c r="A35" s="52"/>
      <c r="B35" s="105" t="s">
        <v>42</v>
      </c>
      <c r="C35" s="98" t="e">
        <f>SUM(C30:C34)</f>
        <v>#REF!</v>
      </c>
      <c r="D35" s="99" t="e">
        <f>SUM(D30:D34)</f>
        <v>#REF!</v>
      </c>
      <c r="F35" s="105" t="s">
        <v>42</v>
      </c>
      <c r="G35" s="98" t="e">
        <f>SUM(G30:G34)</f>
        <v>#REF!</v>
      </c>
      <c r="H35" s="99" t="e">
        <f>SUM(H30:H34)</f>
        <v>#REF!</v>
      </c>
    </row>
    <row r="36" spans="1:17">
      <c r="A36" s="52"/>
      <c r="B36" s="61"/>
      <c r="C36" s="62"/>
      <c r="D36" s="128"/>
      <c r="E36" s="128"/>
      <c r="F36" s="52"/>
      <c r="G36" s="52"/>
      <c r="H36" s="52"/>
    </row>
    <row r="37" spans="1:17" ht="15" customHeight="1">
      <c r="A37" s="52"/>
      <c r="B37" s="52"/>
      <c r="F37" s="1"/>
      <c r="G37" s="1"/>
      <c r="I37" s="52"/>
      <c r="J37" s="52"/>
    </row>
    <row r="38" spans="1:17" ht="15" customHeight="1" thickBot="1">
      <c r="C38" s="59"/>
      <c r="E38" s="129"/>
      <c r="F38" s="129"/>
      <c r="G38" s="129"/>
    </row>
    <row r="39" spans="1:17" ht="15.75" customHeight="1" thickBot="1">
      <c r="C39" s="62"/>
      <c r="D39" s="373" t="s">
        <v>55</v>
      </c>
      <c r="E39" s="374"/>
      <c r="F39" s="374"/>
      <c r="G39" s="374"/>
      <c r="H39" s="375"/>
    </row>
    <row r="40" spans="1:17" ht="15.75" thickBot="1">
      <c r="C40" s="62"/>
      <c r="D40" s="376" t="s">
        <v>54</v>
      </c>
      <c r="E40" s="377"/>
      <c r="F40" s="377"/>
      <c r="G40" s="377"/>
      <c r="H40" s="378"/>
    </row>
    <row r="41" spans="1:17" ht="15.75" thickBot="1">
      <c r="C41" s="72"/>
      <c r="D41" s="135" t="s">
        <v>37</v>
      </c>
      <c r="E41" s="65" t="s">
        <v>38</v>
      </c>
      <c r="F41" s="136" t="s">
        <v>39</v>
      </c>
      <c r="G41" s="137" t="s">
        <v>40</v>
      </c>
      <c r="H41" s="137" t="s">
        <v>41</v>
      </c>
      <c r="K41" s="146"/>
      <c r="L41" s="146"/>
      <c r="M41" s="146"/>
      <c r="N41" s="146"/>
      <c r="O41" s="146"/>
      <c r="P41" s="146"/>
    </row>
    <row r="42" spans="1:17">
      <c r="C42" s="100" t="s">
        <v>31</v>
      </c>
      <c r="D42" s="114" t="s">
        <v>49</v>
      </c>
      <c r="E42" s="140" t="s">
        <v>49</v>
      </c>
      <c r="F42" s="140" t="s">
        <v>49</v>
      </c>
      <c r="G42" s="140" t="s">
        <v>49</v>
      </c>
      <c r="H42" s="127" t="s">
        <v>49</v>
      </c>
      <c r="N42" s="157"/>
      <c r="O42" s="157"/>
      <c r="P42" s="157"/>
      <c r="Q42" s="157"/>
    </row>
    <row r="43" spans="1:17">
      <c r="C43" s="101" t="s">
        <v>32</v>
      </c>
      <c r="D43" s="123" t="s">
        <v>49</v>
      </c>
      <c r="E43" s="122" t="s">
        <v>49</v>
      </c>
      <c r="F43" s="122" t="s">
        <v>49</v>
      </c>
      <c r="G43" s="122" t="s">
        <v>49</v>
      </c>
      <c r="H43" s="124" t="s">
        <v>49</v>
      </c>
    </row>
    <row r="44" spans="1:17">
      <c r="C44" s="101" t="s">
        <v>33</v>
      </c>
      <c r="D44" s="123" t="s">
        <v>49</v>
      </c>
      <c r="E44" s="122" t="s">
        <v>49</v>
      </c>
      <c r="F44" s="122" t="s">
        <v>49</v>
      </c>
      <c r="G44" s="122" t="s">
        <v>49</v>
      </c>
      <c r="H44" s="124" t="s">
        <v>49</v>
      </c>
    </row>
    <row r="45" spans="1:17">
      <c r="C45" s="101" t="s">
        <v>34</v>
      </c>
      <c r="D45" s="110" t="e">
        <f>#REF!*2</f>
        <v>#REF!</v>
      </c>
      <c r="E45" s="107" t="e">
        <f>#REF!*2+#REF!*2</f>
        <v>#REF!</v>
      </c>
      <c r="F45" s="107" t="e">
        <f>#REF!*2</f>
        <v>#REF!</v>
      </c>
      <c r="G45" s="107" t="e">
        <f>#REF!*2+#REF!*2</f>
        <v>#REF!</v>
      </c>
      <c r="H45" s="111" t="e">
        <f>#REF!*2</f>
        <v>#REF!</v>
      </c>
    </row>
    <row r="46" spans="1:17" ht="15.75" thickBot="1">
      <c r="C46" s="104" t="s">
        <v>23</v>
      </c>
      <c r="D46" s="125" t="s">
        <v>49</v>
      </c>
      <c r="E46" s="141" t="s">
        <v>49</v>
      </c>
      <c r="F46" s="141" t="s">
        <v>49</v>
      </c>
      <c r="G46" s="141" t="s">
        <v>49</v>
      </c>
      <c r="H46" s="126" t="s">
        <v>49</v>
      </c>
    </row>
    <row r="47" spans="1:17" ht="15.75" thickBot="1">
      <c r="C47" s="105" t="s">
        <v>42</v>
      </c>
      <c r="D47" s="142" t="e">
        <f>SUM(D42:D46)</f>
        <v>#REF!</v>
      </c>
      <c r="E47" s="138" t="e">
        <f>SUM(E42:E46)</f>
        <v>#REF!</v>
      </c>
      <c r="F47" s="138" t="e">
        <f>SUM(F42:F46)</f>
        <v>#REF!</v>
      </c>
      <c r="G47" s="138" t="e">
        <f>SUM(G42:G46)</f>
        <v>#REF!</v>
      </c>
      <c r="H47" s="139" t="e">
        <f>SUM(H42:H46)</f>
        <v>#REF!</v>
      </c>
    </row>
    <row r="80" spans="11:16">
      <c r="K80" s="363" t="s">
        <v>25</v>
      </c>
      <c r="L80" s="363"/>
      <c r="M80" s="363"/>
      <c r="N80" s="363"/>
      <c r="O80" s="144"/>
      <c r="P80" s="145"/>
    </row>
    <row r="81" spans="11:16" ht="15.75" thickBot="1">
      <c r="K81" s="146" t="s">
        <v>56</v>
      </c>
      <c r="L81" s="146" t="s">
        <v>57</v>
      </c>
      <c r="M81" s="146" t="s">
        <v>58</v>
      </c>
      <c r="N81" s="146" t="s">
        <v>59</v>
      </c>
      <c r="O81" s="146" t="s">
        <v>60</v>
      </c>
      <c r="P81" s="146" t="s">
        <v>61</v>
      </c>
    </row>
    <row r="82" spans="11:16">
      <c r="L82">
        <f t="shared" ref="L82:O82" si="3">F81*2</f>
        <v>0</v>
      </c>
      <c r="M82">
        <f t="shared" si="3"/>
        <v>0</v>
      </c>
      <c r="N82">
        <f t="shared" si="3"/>
        <v>0</v>
      </c>
      <c r="O82">
        <f t="shared" si="3"/>
        <v>0</v>
      </c>
      <c r="P82">
        <f>J81*2</f>
        <v>0</v>
      </c>
    </row>
    <row r="104" spans="11:16">
      <c r="K104" s="363" t="s">
        <v>25</v>
      </c>
      <c r="L104" s="363"/>
      <c r="M104" s="363"/>
      <c r="N104" s="363"/>
      <c r="O104" s="144"/>
      <c r="P104" s="145"/>
    </row>
    <row r="105" spans="11:16" ht="15.75" thickBot="1">
      <c r="K105" s="146" t="s">
        <v>56</v>
      </c>
      <c r="L105" s="146" t="s">
        <v>57</v>
      </c>
      <c r="M105" s="146" t="s">
        <v>58</v>
      </c>
      <c r="N105" s="146" t="s">
        <v>59</v>
      </c>
      <c r="O105" s="146" t="s">
        <v>60</v>
      </c>
      <c r="P105" s="146" t="s">
        <v>61</v>
      </c>
    </row>
    <row r="124" spans="11:16">
      <c r="K124" s="363" t="s">
        <v>25</v>
      </c>
      <c r="L124" s="363"/>
      <c r="M124" s="363"/>
      <c r="N124" s="363"/>
      <c r="O124" s="144"/>
      <c r="P124" s="145"/>
    </row>
    <row r="125" spans="11:16" ht="15.75" thickBot="1">
      <c r="K125" s="146" t="s">
        <v>56</v>
      </c>
      <c r="L125" s="146" t="s">
        <v>57</v>
      </c>
      <c r="M125" s="146" t="s">
        <v>58</v>
      </c>
      <c r="N125" s="146" t="s">
        <v>59</v>
      </c>
      <c r="O125" s="146" t="s">
        <v>60</v>
      </c>
      <c r="P125" s="146" t="s">
        <v>61</v>
      </c>
    </row>
    <row r="126" spans="11:16">
      <c r="O126">
        <f>I127*2</f>
        <v>0</v>
      </c>
      <c r="P126">
        <f>J127*2</f>
        <v>0</v>
      </c>
    </row>
    <row r="181" spans="11:17">
      <c r="K181" s="363" t="s">
        <v>25</v>
      </c>
      <c r="L181" s="363"/>
      <c r="M181" s="363"/>
      <c r="N181" s="363"/>
      <c r="O181" s="144"/>
      <c r="P181" s="145"/>
    </row>
    <row r="182" spans="11:17" ht="15.75" thickBot="1">
      <c r="K182" s="146" t="s">
        <v>56</v>
      </c>
      <c r="L182" s="146" t="s">
        <v>57</v>
      </c>
      <c r="M182" s="146" t="s">
        <v>58</v>
      </c>
      <c r="N182" s="146" t="s">
        <v>59</v>
      </c>
      <c r="O182" s="146" t="s">
        <v>60</v>
      </c>
      <c r="P182" s="146" t="s">
        <v>61</v>
      </c>
    </row>
    <row r="183" spans="11:17">
      <c r="N183" s="157">
        <f>F184</f>
        <v>0</v>
      </c>
      <c r="O183" s="157">
        <f>G184</f>
        <v>0</v>
      </c>
      <c r="P183" s="157">
        <f>H184</f>
        <v>0</v>
      </c>
    </row>
    <row r="185" spans="11:17" ht="15.75" thickBot="1"/>
    <row r="186" spans="11:17">
      <c r="K186" s="364" t="s">
        <v>24</v>
      </c>
      <c r="L186" s="364"/>
      <c r="M186" s="364"/>
      <c r="N186" s="364"/>
      <c r="O186" s="144"/>
      <c r="P186" s="145"/>
    </row>
    <row r="187" spans="11:17">
      <c r="K187" s="363" t="s">
        <v>25</v>
      </c>
      <c r="L187" s="363"/>
      <c r="M187" s="363"/>
      <c r="N187" s="363"/>
      <c r="O187" s="144"/>
      <c r="P187" s="145"/>
    </row>
    <row r="188" spans="11:17" ht="15.75" thickBot="1">
      <c r="K188" s="146" t="s">
        <v>56</v>
      </c>
      <c r="L188" s="146" t="s">
        <v>57</v>
      </c>
      <c r="M188" s="146" t="s">
        <v>58</v>
      </c>
      <c r="N188" s="146" t="s">
        <v>59</v>
      </c>
      <c r="O188" s="146" t="s">
        <v>60</v>
      </c>
      <c r="P188" s="146" t="s">
        <v>61</v>
      </c>
      <c r="Q188" s="146" t="s">
        <v>62</v>
      </c>
    </row>
    <row r="189" spans="11:17">
      <c r="K189" s="147"/>
      <c r="L189" s="147"/>
      <c r="M189" s="147"/>
      <c r="N189" s="144"/>
      <c r="O189" s="147"/>
      <c r="P189" s="147"/>
    </row>
    <row r="190" spans="11:17" ht="18.75">
      <c r="K190" s="156" t="e">
        <f t="shared" ref="K190:Q190" si="4">SUM(K1:K189)</f>
        <v>#REF!</v>
      </c>
      <c r="L190" s="156" t="e">
        <f t="shared" si="4"/>
        <v>#REF!</v>
      </c>
      <c r="M190" s="156" t="e">
        <f t="shared" si="4"/>
        <v>#REF!</v>
      </c>
      <c r="N190" s="156" t="e">
        <f t="shared" si="4"/>
        <v>#REF!</v>
      </c>
      <c r="O190" s="156" t="e">
        <f t="shared" si="4"/>
        <v>#REF!</v>
      </c>
      <c r="P190" s="156" t="e">
        <f t="shared" si="4"/>
        <v>#REF!</v>
      </c>
      <c r="Q190" s="156" t="e">
        <f t="shared" si="4"/>
        <v>#REF!</v>
      </c>
    </row>
  </sheetData>
  <mergeCells count="23">
    <mergeCell ref="I15:J15"/>
    <mergeCell ref="C14:J14"/>
    <mergeCell ref="C26:D27"/>
    <mergeCell ref="G28:H28"/>
    <mergeCell ref="C15:D15"/>
    <mergeCell ref="E15:F15"/>
    <mergeCell ref="G15:H15"/>
    <mergeCell ref="G26:H27"/>
    <mergeCell ref="C4:H4"/>
    <mergeCell ref="C5:H5"/>
    <mergeCell ref="C28:D28"/>
    <mergeCell ref="D39:H39"/>
    <mergeCell ref="D40:H40"/>
    <mergeCell ref="K1:N1"/>
    <mergeCell ref="K2:N2"/>
    <mergeCell ref="K18:N18"/>
    <mergeCell ref="K19:N19"/>
    <mergeCell ref="K80:N80"/>
    <mergeCell ref="K104:N104"/>
    <mergeCell ref="K124:N124"/>
    <mergeCell ref="K181:N181"/>
    <mergeCell ref="K186:N186"/>
    <mergeCell ref="K187:N187"/>
  </mergeCells>
  <pageMargins left="0.98425196850393704" right="0.51181102362204722" top="0.74803149606299213" bottom="0.74803149606299213" header="0.51181102362204722" footer="0.51181102362204722"/>
  <pageSetup paperSize="9" scale="87" orientation="portrait" horizontalDpi="1200" verticalDpi="1200" r:id="rId1"/>
  <headerFooter alignWithMargins="0">
    <oddHeader>&amp;L&amp;G&amp;RKompleks turystyczno-rekreacyjny "Klif"</oddHeader>
    <oddFooter>&amp;CŚciany kondygnacja KD</oddFooter>
  </headerFooter>
  <colBreaks count="1" manualBreakCount="1">
    <brk id="10" max="77" man="1"/>
  </col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view="pageBreakPreview" zoomScale="99" zoomScaleNormal="100" zoomScaleSheetLayoutView="99" zoomScalePageLayoutView="130" workbookViewId="0">
      <selection activeCell="C25" sqref="C25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109</v>
      </c>
      <c r="E1" s="215"/>
      <c r="F1" s="215"/>
      <c r="J1" s="190"/>
    </row>
    <row r="2" spans="1:14" s="191" customFormat="1" ht="18">
      <c r="C2" s="216"/>
      <c r="D2" s="34" t="s">
        <v>110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550</v>
      </c>
      <c r="E7" s="241">
        <v>60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330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12</v>
      </c>
      <c r="D8" s="184">
        <v>430</v>
      </c>
      <c r="E8" s="240">
        <f>58+58</f>
        <v>116</v>
      </c>
      <c r="F8" s="186" t="str">
        <f t="shared" ref="F8:K20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498.8</v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12</v>
      </c>
      <c r="D9" s="244">
        <v>343</v>
      </c>
      <c r="E9" s="245">
        <v>56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192.08</v>
      </c>
      <c r="J9" s="187" t="str">
        <f t="shared" si="1"/>
        <v/>
      </c>
      <c r="K9" s="188" t="str">
        <f t="shared" si="1"/>
        <v/>
      </c>
      <c r="L9" s="205"/>
    </row>
    <row r="10" spans="1:14" s="190" customFormat="1">
      <c r="B10" s="243">
        <v>4</v>
      </c>
      <c r="C10" s="244">
        <v>10</v>
      </c>
      <c r="D10" s="244">
        <v>550</v>
      </c>
      <c r="E10" s="245">
        <v>140</v>
      </c>
      <c r="F10" s="186" t="str">
        <f t="shared" si="1"/>
        <v/>
      </c>
      <c r="G10" s="187" t="str">
        <f t="shared" si="1"/>
        <v/>
      </c>
      <c r="H10" s="193">
        <f t="shared" si="1"/>
        <v>770</v>
      </c>
      <c r="I10" s="193" t="str">
        <f t="shared" si="1"/>
        <v/>
      </c>
      <c r="J10" s="187" t="str">
        <f t="shared" si="1"/>
        <v/>
      </c>
      <c r="K10" s="188" t="str">
        <f t="shared" si="1"/>
        <v/>
      </c>
      <c r="L10" s="205"/>
    </row>
    <row r="11" spans="1:14" s="191" customFormat="1">
      <c r="A11" s="190"/>
      <c r="B11" s="243">
        <v>5</v>
      </c>
      <c r="C11" s="244">
        <v>12</v>
      </c>
      <c r="D11" s="244">
        <v>207</v>
      </c>
      <c r="E11" s="245">
        <v>9</v>
      </c>
      <c r="F11" s="186" t="str">
        <f t="shared" si="1"/>
        <v/>
      </c>
      <c r="G11" s="187" t="str">
        <f t="shared" si="1"/>
        <v/>
      </c>
      <c r="H11" s="193" t="str">
        <f t="shared" si="1"/>
        <v/>
      </c>
      <c r="I11" s="193">
        <f>IF($C11=I$6,$D11*$E11/100,"")</f>
        <v>18.63</v>
      </c>
      <c r="J11" s="187" t="str">
        <f t="shared" si="1"/>
        <v/>
      </c>
      <c r="K11" s="188" t="str">
        <f t="shared" si="1"/>
        <v/>
      </c>
    </row>
    <row r="12" spans="1:14" s="191" customFormat="1">
      <c r="A12" s="190"/>
      <c r="B12" s="243">
        <v>6</v>
      </c>
      <c r="C12" s="244">
        <v>12</v>
      </c>
      <c r="D12" s="244">
        <v>471</v>
      </c>
      <c r="E12" s="245">
        <v>9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>
        <f t="shared" si="1"/>
        <v>42.39</v>
      </c>
      <c r="J12" s="187" t="str">
        <f t="shared" si="1"/>
        <v/>
      </c>
      <c r="K12" s="188" t="str">
        <f t="shared" si="1"/>
        <v/>
      </c>
    </row>
    <row r="13" spans="1:14" s="191" customFormat="1">
      <c r="A13" s="190"/>
      <c r="B13" s="243">
        <v>7</v>
      </c>
      <c r="C13" s="244">
        <v>12</v>
      </c>
      <c r="D13" s="244">
        <v>322</v>
      </c>
      <c r="E13" s="245">
        <v>8</v>
      </c>
      <c r="F13" s="186" t="str">
        <f t="shared" si="1"/>
        <v/>
      </c>
      <c r="G13" s="187" t="str">
        <f t="shared" si="1"/>
        <v/>
      </c>
      <c r="H13" s="193" t="str">
        <f t="shared" si="1"/>
        <v/>
      </c>
      <c r="I13" s="193">
        <f t="shared" si="1"/>
        <v>25.76</v>
      </c>
      <c r="J13" s="187" t="str">
        <f t="shared" si="1"/>
        <v/>
      </c>
      <c r="K13" s="188" t="str">
        <f t="shared" si="1"/>
        <v/>
      </c>
    </row>
    <row r="14" spans="1:14" s="191" customFormat="1">
      <c r="A14" s="190"/>
      <c r="B14" s="243">
        <v>8</v>
      </c>
      <c r="C14" s="244">
        <v>12</v>
      </c>
      <c r="D14" s="244">
        <v>200</v>
      </c>
      <c r="E14" s="245">
        <v>4</v>
      </c>
      <c r="F14" s="186" t="str">
        <f t="shared" si="1"/>
        <v/>
      </c>
      <c r="G14" s="187" t="str">
        <f t="shared" si="1"/>
        <v/>
      </c>
      <c r="H14" s="193" t="str">
        <f t="shared" si="1"/>
        <v/>
      </c>
      <c r="I14" s="193">
        <f t="shared" si="1"/>
        <v>8</v>
      </c>
      <c r="J14" s="187" t="str">
        <f t="shared" si="1"/>
        <v/>
      </c>
      <c r="K14" s="188" t="str">
        <f t="shared" si="1"/>
        <v/>
      </c>
    </row>
    <row r="15" spans="1:14">
      <c r="A15" s="190"/>
      <c r="B15" s="243">
        <v>9</v>
      </c>
      <c r="C15" s="244">
        <v>12</v>
      </c>
      <c r="D15" s="244">
        <v>80</v>
      </c>
      <c r="E15" s="245">
        <v>8</v>
      </c>
      <c r="F15" s="186" t="str">
        <f t="shared" si="1"/>
        <v/>
      </c>
      <c r="G15" s="187" t="str">
        <f t="shared" si="1"/>
        <v/>
      </c>
      <c r="H15" s="193" t="str">
        <f t="shared" si="1"/>
        <v/>
      </c>
      <c r="I15" s="193">
        <f t="shared" si="1"/>
        <v>6.4</v>
      </c>
      <c r="J15" s="187" t="str">
        <f t="shared" si="1"/>
        <v/>
      </c>
      <c r="K15" s="188" t="str">
        <f t="shared" si="1"/>
        <v/>
      </c>
    </row>
    <row r="16" spans="1:14">
      <c r="A16" s="190"/>
      <c r="B16" s="243">
        <v>10</v>
      </c>
      <c r="C16" s="244">
        <v>10</v>
      </c>
      <c r="D16" s="244">
        <v>425</v>
      </c>
      <c r="E16" s="245">
        <v>22</v>
      </c>
      <c r="F16" s="186" t="str">
        <f t="shared" si="1"/>
        <v/>
      </c>
      <c r="G16" s="187" t="str">
        <f t="shared" si="1"/>
        <v/>
      </c>
      <c r="H16" s="193">
        <f t="shared" si="1"/>
        <v>93.5</v>
      </c>
      <c r="I16" s="193" t="str">
        <f t="shared" si="1"/>
        <v/>
      </c>
      <c r="J16" s="187" t="str">
        <f t="shared" si="1"/>
        <v/>
      </c>
      <c r="K16" s="188" t="str">
        <f t="shared" si="1"/>
        <v/>
      </c>
    </row>
    <row r="17" spans="1:11">
      <c r="A17" s="190"/>
      <c r="B17" s="243">
        <v>11</v>
      </c>
      <c r="C17" s="244">
        <v>16</v>
      </c>
      <c r="D17" s="244">
        <v>343</v>
      </c>
      <c r="E17" s="245">
        <v>4</v>
      </c>
      <c r="F17" s="186" t="str">
        <f t="shared" si="1"/>
        <v/>
      </c>
      <c r="G17" s="187" t="str">
        <f t="shared" si="1"/>
        <v/>
      </c>
      <c r="H17" s="193" t="str">
        <f t="shared" si="1"/>
        <v/>
      </c>
      <c r="I17" s="193" t="str">
        <f t="shared" si="1"/>
        <v/>
      </c>
      <c r="J17" s="187">
        <f t="shared" si="1"/>
        <v>13.72</v>
      </c>
      <c r="K17" s="188" t="str">
        <f t="shared" si="1"/>
        <v/>
      </c>
    </row>
    <row r="18" spans="1:11">
      <c r="A18" s="190"/>
      <c r="B18" s="243" t="s">
        <v>65</v>
      </c>
      <c r="C18" s="244">
        <v>12</v>
      </c>
      <c r="D18" s="244">
        <v>119</v>
      </c>
      <c r="E18" s="245">
        <v>191</v>
      </c>
      <c r="F18" s="186" t="str">
        <f t="shared" si="1"/>
        <v/>
      </c>
      <c r="G18" s="187" t="str">
        <f t="shared" si="1"/>
        <v/>
      </c>
      <c r="H18" s="193" t="str">
        <f t="shared" si="1"/>
        <v/>
      </c>
      <c r="I18" s="193">
        <f t="shared" si="1"/>
        <v>227.29</v>
      </c>
      <c r="J18" s="187" t="str">
        <f t="shared" si="1"/>
        <v/>
      </c>
      <c r="K18" s="188" t="str">
        <f t="shared" si="1"/>
        <v/>
      </c>
    </row>
    <row r="19" spans="1:11">
      <c r="A19" s="190"/>
      <c r="B19" s="243" t="s">
        <v>71</v>
      </c>
      <c r="C19" s="244">
        <v>12</v>
      </c>
      <c r="D19" s="244">
        <v>134</v>
      </c>
      <c r="E19" s="245">
        <v>76</v>
      </c>
      <c r="F19" s="186" t="str">
        <f t="shared" si="1"/>
        <v/>
      </c>
      <c r="G19" s="187" t="str">
        <f t="shared" si="1"/>
        <v/>
      </c>
      <c r="H19" s="193" t="str">
        <f t="shared" si="1"/>
        <v/>
      </c>
      <c r="I19" s="193">
        <f t="shared" si="1"/>
        <v>101.84</v>
      </c>
      <c r="J19" s="187" t="str">
        <f t="shared" si="1"/>
        <v/>
      </c>
      <c r="K19" s="188" t="str">
        <f t="shared" si="1"/>
        <v/>
      </c>
    </row>
    <row r="20" spans="1:11" ht="15.75" thickBot="1">
      <c r="A20" s="190"/>
      <c r="B20" s="243" t="s">
        <v>11</v>
      </c>
      <c r="C20" s="244">
        <v>6</v>
      </c>
      <c r="D20" s="244">
        <v>33</v>
      </c>
      <c r="E20" s="245">
        <v>350</v>
      </c>
      <c r="F20" s="186">
        <f t="shared" si="1"/>
        <v>115.5</v>
      </c>
      <c r="G20" s="187" t="str">
        <f t="shared" si="1"/>
        <v/>
      </c>
      <c r="H20" s="193" t="str">
        <f t="shared" si="1"/>
        <v/>
      </c>
      <c r="I20" s="193" t="str">
        <f t="shared" si="1"/>
        <v/>
      </c>
      <c r="J20" s="187" t="str">
        <f t="shared" si="1"/>
        <v/>
      </c>
      <c r="K20" s="188" t="str">
        <f t="shared" si="1"/>
        <v/>
      </c>
    </row>
    <row r="21" spans="1:11">
      <c r="A21" s="191"/>
      <c r="B21" s="264" t="s">
        <v>3</v>
      </c>
      <c r="C21" s="265"/>
      <c r="D21" s="265"/>
      <c r="E21" s="238" t="s">
        <v>4</v>
      </c>
      <c r="F21" s="200">
        <f t="shared" ref="F21:K21" si="2">SUM(F7:F20)</f>
        <v>115.5</v>
      </c>
      <c r="G21" s="201">
        <f t="shared" si="2"/>
        <v>0</v>
      </c>
      <c r="H21" s="201">
        <f t="shared" si="2"/>
        <v>863.5</v>
      </c>
      <c r="I21" s="201">
        <f t="shared" si="2"/>
        <v>1451.19</v>
      </c>
      <c r="J21" s="201">
        <f t="shared" si="2"/>
        <v>13.72</v>
      </c>
      <c r="K21" s="202">
        <f t="shared" si="2"/>
        <v>0</v>
      </c>
    </row>
    <row r="22" spans="1:11" ht="16.149999999999999" customHeight="1">
      <c r="A22" s="191"/>
      <c r="B22" s="266" t="s">
        <v>5</v>
      </c>
      <c r="C22" s="267"/>
      <c r="D22" s="267"/>
      <c r="E22" s="194" t="s">
        <v>6</v>
      </c>
      <c r="F22" s="166">
        <f t="shared" ref="F22:K22" si="3">ROUND(F6^2*PI()/4*7.85/1000,3)</f>
        <v>0.222</v>
      </c>
      <c r="G22" s="74">
        <f t="shared" si="3"/>
        <v>0.39500000000000002</v>
      </c>
      <c r="H22" s="74">
        <f t="shared" si="3"/>
        <v>0.61699999999999999</v>
      </c>
      <c r="I22" s="74">
        <f t="shared" si="3"/>
        <v>0.88800000000000001</v>
      </c>
      <c r="J22" s="74">
        <f t="shared" si="3"/>
        <v>1.5780000000000001</v>
      </c>
      <c r="K22" s="75">
        <f t="shared" si="3"/>
        <v>2.4660000000000002</v>
      </c>
    </row>
    <row r="23" spans="1:11" ht="16.5" thickBot="1">
      <c r="A23" s="191"/>
      <c r="B23" s="268" t="s">
        <v>7</v>
      </c>
      <c r="C23" s="269"/>
      <c r="D23" s="269"/>
      <c r="E23" s="232" t="s">
        <v>6</v>
      </c>
      <c r="F23" s="167">
        <f t="shared" ref="F23:K23" si="4">F21*F22</f>
        <v>25.641000000000002</v>
      </c>
      <c r="G23" s="76">
        <f t="shared" si="4"/>
        <v>0</v>
      </c>
      <c r="H23" s="76">
        <f t="shared" si="4"/>
        <v>532.77949999999998</v>
      </c>
      <c r="I23" s="76">
        <f t="shared" si="4"/>
        <v>1288.6567200000002</v>
      </c>
      <c r="J23" s="76">
        <f t="shared" si="4"/>
        <v>21.650160000000003</v>
      </c>
      <c r="K23" s="77">
        <f t="shared" si="4"/>
        <v>0</v>
      </c>
    </row>
    <row r="24" spans="1:11" ht="18.75" thickBot="1">
      <c r="A24" s="191"/>
      <c r="B24" s="205"/>
      <c r="C24" s="205"/>
      <c r="D24" s="205"/>
      <c r="E24" s="205"/>
      <c r="F24" s="270">
        <f>SUM(F23:K23)</f>
        <v>1868.72738</v>
      </c>
      <c r="G24" s="271"/>
      <c r="H24" s="271"/>
      <c r="I24" s="271"/>
      <c r="J24" s="271"/>
      <c r="K24" s="272"/>
    </row>
  </sheetData>
  <mergeCells count="11">
    <mergeCell ref="B21:D21"/>
    <mergeCell ref="B22:D22"/>
    <mergeCell ref="B23:D23"/>
    <mergeCell ref="F24:K24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99" zoomScaleNormal="100" zoomScaleSheetLayoutView="99" zoomScalePageLayoutView="130" workbookViewId="0">
      <selection activeCell="E1" sqref="E1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111</v>
      </c>
      <c r="E1" s="393" t="s">
        <v>162</v>
      </c>
      <c r="F1" s="215"/>
      <c r="J1" s="190"/>
    </row>
    <row r="2" spans="1:14" s="191" customFormat="1" ht="18">
      <c r="C2" s="216"/>
      <c r="D2" s="34" t="s">
        <v>112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550</v>
      </c>
      <c r="E7" s="241">
        <v>60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330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12</v>
      </c>
      <c r="D8" s="184">
        <v>430</v>
      </c>
      <c r="E8" s="240">
        <f>74+76</f>
        <v>150</v>
      </c>
      <c r="F8" s="186" t="str">
        <f t="shared" ref="F8:K25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645</v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12</v>
      </c>
      <c r="D9" s="244">
        <v>343</v>
      </c>
      <c r="E9" s="245">
        <v>76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260.68</v>
      </c>
      <c r="J9" s="187" t="str">
        <f t="shared" si="1"/>
        <v/>
      </c>
      <c r="K9" s="188" t="str">
        <f t="shared" si="1"/>
        <v/>
      </c>
      <c r="L9" s="205"/>
    </row>
    <row r="10" spans="1:14" s="190" customFormat="1">
      <c r="B10" s="243">
        <v>4</v>
      </c>
      <c r="C10" s="244">
        <v>12</v>
      </c>
      <c r="D10" s="244">
        <v>80</v>
      </c>
      <c r="E10" s="245">
        <v>8</v>
      </c>
      <c r="F10" s="186" t="str">
        <f t="shared" si="1"/>
        <v/>
      </c>
      <c r="G10" s="187" t="str">
        <f t="shared" si="1"/>
        <v/>
      </c>
      <c r="H10" s="193" t="str">
        <f t="shared" si="1"/>
        <v/>
      </c>
      <c r="I10" s="193">
        <f t="shared" si="1"/>
        <v>6.4</v>
      </c>
      <c r="J10" s="187" t="str">
        <f t="shared" si="1"/>
        <v/>
      </c>
      <c r="K10" s="188" t="str">
        <f t="shared" si="1"/>
        <v/>
      </c>
      <c r="L10" s="205"/>
    </row>
    <row r="11" spans="1:14" s="191" customFormat="1">
      <c r="A11" s="190"/>
      <c r="B11" s="243">
        <v>5</v>
      </c>
      <c r="C11" s="244">
        <v>12</v>
      </c>
      <c r="D11" s="244">
        <v>7</v>
      </c>
      <c r="E11" s="245">
        <v>7</v>
      </c>
      <c r="F11" s="186" t="str">
        <f t="shared" si="1"/>
        <v/>
      </c>
      <c r="G11" s="187" t="str">
        <f t="shared" si="1"/>
        <v/>
      </c>
      <c r="H11" s="193" t="str">
        <f t="shared" si="1"/>
        <v/>
      </c>
      <c r="I11" s="193">
        <f>IF($C11=I$6,$D11*$E11/100,"")</f>
        <v>0.49</v>
      </c>
      <c r="J11" s="187" t="str">
        <f t="shared" si="1"/>
        <v/>
      </c>
      <c r="K11" s="188" t="str">
        <f t="shared" si="1"/>
        <v/>
      </c>
    </row>
    <row r="12" spans="1:14" s="191" customFormat="1">
      <c r="A12" s="190"/>
      <c r="B12" s="243">
        <v>6</v>
      </c>
      <c r="C12" s="244">
        <v>12</v>
      </c>
      <c r="D12" s="244">
        <v>471</v>
      </c>
      <c r="E12" s="245">
        <v>7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>
        <f t="shared" si="1"/>
        <v>32.97</v>
      </c>
      <c r="J12" s="187" t="str">
        <f t="shared" si="1"/>
        <v/>
      </c>
      <c r="K12" s="188" t="str">
        <f t="shared" si="1"/>
        <v/>
      </c>
    </row>
    <row r="13" spans="1:14" s="191" customFormat="1">
      <c r="A13" s="190"/>
      <c r="B13" s="243">
        <v>7</v>
      </c>
      <c r="C13" s="244">
        <v>12</v>
      </c>
      <c r="D13" s="244">
        <v>322</v>
      </c>
      <c r="E13" s="245">
        <v>8</v>
      </c>
      <c r="F13" s="186" t="str">
        <f t="shared" si="1"/>
        <v/>
      </c>
      <c r="G13" s="187" t="str">
        <f t="shared" si="1"/>
        <v/>
      </c>
      <c r="H13" s="193" t="str">
        <f t="shared" si="1"/>
        <v/>
      </c>
      <c r="I13" s="193">
        <f t="shared" si="1"/>
        <v>25.76</v>
      </c>
      <c r="J13" s="187" t="str">
        <f t="shared" si="1"/>
        <v/>
      </c>
      <c r="K13" s="188" t="str">
        <f t="shared" si="1"/>
        <v/>
      </c>
    </row>
    <row r="14" spans="1:14" s="191" customFormat="1">
      <c r="A14" s="190"/>
      <c r="B14" s="243">
        <v>8</v>
      </c>
      <c r="C14" s="244">
        <v>12</v>
      </c>
      <c r="D14" s="244">
        <v>200</v>
      </c>
      <c r="E14" s="245">
        <v>4</v>
      </c>
      <c r="F14" s="186" t="str">
        <f t="shared" si="1"/>
        <v/>
      </c>
      <c r="G14" s="187" t="str">
        <f t="shared" si="1"/>
        <v/>
      </c>
      <c r="H14" s="193" t="str">
        <f t="shared" si="1"/>
        <v/>
      </c>
      <c r="I14" s="193">
        <f t="shared" si="1"/>
        <v>8</v>
      </c>
      <c r="J14" s="187" t="str">
        <f t="shared" si="1"/>
        <v/>
      </c>
      <c r="K14" s="188" t="str">
        <f t="shared" si="1"/>
        <v/>
      </c>
    </row>
    <row r="15" spans="1:14">
      <c r="A15" s="190"/>
      <c r="B15" s="243">
        <v>9</v>
      </c>
      <c r="C15" s="244">
        <v>10</v>
      </c>
      <c r="D15" s="244">
        <v>447</v>
      </c>
      <c r="E15" s="245">
        <v>30</v>
      </c>
      <c r="F15" s="186" t="str">
        <f t="shared" si="1"/>
        <v/>
      </c>
      <c r="G15" s="187" t="str">
        <f t="shared" si="1"/>
        <v/>
      </c>
      <c r="H15" s="193">
        <f t="shared" si="1"/>
        <v>134.1</v>
      </c>
      <c r="I15" s="193" t="str">
        <f t="shared" si="1"/>
        <v/>
      </c>
      <c r="J15" s="187" t="str">
        <f t="shared" si="1"/>
        <v/>
      </c>
      <c r="K15" s="188" t="str">
        <f t="shared" si="1"/>
        <v/>
      </c>
    </row>
    <row r="16" spans="1:14">
      <c r="A16" s="190"/>
      <c r="B16" s="243">
        <v>10</v>
      </c>
      <c r="C16" s="244">
        <v>10</v>
      </c>
      <c r="D16" s="244">
        <v>275</v>
      </c>
      <c r="E16" s="245">
        <v>22</v>
      </c>
      <c r="F16" s="186" t="str">
        <f t="shared" si="1"/>
        <v/>
      </c>
      <c r="G16" s="187" t="str">
        <f t="shared" si="1"/>
        <v/>
      </c>
      <c r="H16" s="193">
        <f t="shared" si="1"/>
        <v>60.5</v>
      </c>
      <c r="I16" s="193" t="str">
        <f t="shared" si="1"/>
        <v/>
      </c>
      <c r="J16" s="187" t="str">
        <f t="shared" si="1"/>
        <v/>
      </c>
      <c r="K16" s="188" t="str">
        <f t="shared" si="1"/>
        <v/>
      </c>
    </row>
    <row r="17" spans="1:11">
      <c r="A17" s="190"/>
      <c r="B17" s="243">
        <v>11</v>
      </c>
      <c r="C17" s="244">
        <v>10</v>
      </c>
      <c r="D17" s="244">
        <v>465</v>
      </c>
      <c r="E17" s="245">
        <v>38</v>
      </c>
      <c r="F17" s="186" t="str">
        <f t="shared" si="1"/>
        <v/>
      </c>
      <c r="G17" s="187" t="str">
        <f t="shared" si="1"/>
        <v/>
      </c>
      <c r="H17" s="193">
        <f t="shared" si="1"/>
        <v>176.7</v>
      </c>
      <c r="I17" s="193" t="str">
        <f t="shared" si="1"/>
        <v/>
      </c>
      <c r="J17" s="187" t="str">
        <f t="shared" si="1"/>
        <v/>
      </c>
      <c r="K17" s="188" t="str">
        <f t="shared" si="1"/>
        <v/>
      </c>
    </row>
    <row r="18" spans="1:11">
      <c r="A18" s="190"/>
      <c r="B18" s="243">
        <v>12</v>
      </c>
      <c r="C18" s="244">
        <v>10</v>
      </c>
      <c r="D18" s="244">
        <v>462</v>
      </c>
      <c r="E18" s="245">
        <v>72</v>
      </c>
      <c r="F18" s="186" t="str">
        <f t="shared" si="1"/>
        <v/>
      </c>
      <c r="G18" s="187" t="str">
        <f t="shared" si="1"/>
        <v/>
      </c>
      <c r="H18" s="193">
        <f t="shared" si="1"/>
        <v>332.64</v>
      </c>
      <c r="I18" s="193" t="str">
        <f t="shared" si="1"/>
        <v/>
      </c>
      <c r="J18" s="187" t="str">
        <f t="shared" si="1"/>
        <v/>
      </c>
      <c r="K18" s="188" t="str">
        <f t="shared" si="1"/>
        <v/>
      </c>
    </row>
    <row r="19" spans="1:11">
      <c r="A19" s="190"/>
      <c r="B19" s="243">
        <v>13</v>
      </c>
      <c r="C19" s="244">
        <v>16</v>
      </c>
      <c r="D19" s="244">
        <v>550</v>
      </c>
      <c r="E19" s="245">
        <v>4</v>
      </c>
      <c r="F19" s="186" t="str">
        <f t="shared" si="1"/>
        <v/>
      </c>
      <c r="G19" s="187" t="str">
        <f t="shared" si="1"/>
        <v/>
      </c>
      <c r="H19" s="193" t="str">
        <f t="shared" si="1"/>
        <v/>
      </c>
      <c r="I19" s="193" t="str">
        <f t="shared" si="1"/>
        <v/>
      </c>
      <c r="J19" s="187">
        <f t="shared" si="1"/>
        <v>22</v>
      </c>
      <c r="K19" s="188" t="str">
        <f t="shared" si="1"/>
        <v/>
      </c>
    </row>
    <row r="20" spans="1:11">
      <c r="A20" s="190"/>
      <c r="B20" s="243">
        <v>14</v>
      </c>
      <c r="C20" s="244">
        <v>16</v>
      </c>
      <c r="D20" s="244">
        <v>430</v>
      </c>
      <c r="E20" s="245">
        <f>4+4</f>
        <v>8</v>
      </c>
      <c r="F20" s="186" t="str">
        <f t="shared" si="1"/>
        <v/>
      </c>
      <c r="G20" s="187" t="str">
        <f t="shared" si="1"/>
        <v/>
      </c>
      <c r="H20" s="193" t="str">
        <f t="shared" si="1"/>
        <v/>
      </c>
      <c r="I20" s="193" t="str">
        <f t="shared" si="1"/>
        <v/>
      </c>
      <c r="J20" s="187">
        <f t="shared" si="1"/>
        <v>34.4</v>
      </c>
      <c r="K20" s="188" t="str">
        <f t="shared" si="1"/>
        <v/>
      </c>
    </row>
    <row r="21" spans="1:11">
      <c r="A21" s="190"/>
      <c r="B21" s="243">
        <v>15</v>
      </c>
      <c r="C21" s="244">
        <v>16</v>
      </c>
      <c r="D21" s="244">
        <v>343</v>
      </c>
      <c r="E21" s="245">
        <v>4</v>
      </c>
      <c r="F21" s="186" t="str">
        <f t="shared" si="1"/>
        <v/>
      </c>
      <c r="G21" s="187" t="str">
        <f t="shared" si="1"/>
        <v/>
      </c>
      <c r="H21" s="193" t="str">
        <f t="shared" si="1"/>
        <v/>
      </c>
      <c r="I21" s="193" t="str">
        <f t="shared" si="1"/>
        <v/>
      </c>
      <c r="J21" s="187">
        <f t="shared" si="1"/>
        <v>13.72</v>
      </c>
      <c r="K21" s="188" t="str">
        <f t="shared" si="1"/>
        <v/>
      </c>
    </row>
    <row r="22" spans="1:11">
      <c r="A22" s="190"/>
      <c r="B22" s="243" t="s">
        <v>30</v>
      </c>
      <c r="C22" s="244">
        <v>10</v>
      </c>
      <c r="D22" s="244">
        <v>190</v>
      </c>
      <c r="E22" s="245">
        <v>11</v>
      </c>
      <c r="F22" s="186" t="str">
        <f t="shared" si="1"/>
        <v/>
      </c>
      <c r="G22" s="187" t="str">
        <f t="shared" si="1"/>
        <v/>
      </c>
      <c r="H22" s="193">
        <f t="shared" si="1"/>
        <v>20.9</v>
      </c>
      <c r="I22" s="193" t="str">
        <f t="shared" si="1"/>
        <v/>
      </c>
      <c r="J22" s="187" t="str">
        <f t="shared" si="1"/>
        <v/>
      </c>
      <c r="K22" s="188" t="str">
        <f t="shared" si="1"/>
        <v/>
      </c>
    </row>
    <row r="23" spans="1:11">
      <c r="A23" s="190"/>
      <c r="B23" s="243" t="s">
        <v>65</v>
      </c>
      <c r="C23" s="244">
        <v>12</v>
      </c>
      <c r="D23" s="244">
        <v>119</v>
      </c>
      <c r="E23" s="245">
        <v>189</v>
      </c>
      <c r="F23" s="186" t="str">
        <f t="shared" si="1"/>
        <v/>
      </c>
      <c r="G23" s="187" t="str">
        <f t="shared" si="1"/>
        <v/>
      </c>
      <c r="H23" s="193" t="str">
        <f t="shared" si="1"/>
        <v/>
      </c>
      <c r="I23" s="193">
        <f t="shared" si="1"/>
        <v>224.91</v>
      </c>
      <c r="J23" s="187" t="str">
        <f t="shared" si="1"/>
        <v/>
      </c>
      <c r="K23" s="188" t="str">
        <f t="shared" si="1"/>
        <v/>
      </c>
    </row>
    <row r="24" spans="1:11">
      <c r="A24" s="190"/>
      <c r="B24" s="243" t="s">
        <v>71</v>
      </c>
      <c r="C24" s="244">
        <v>12</v>
      </c>
      <c r="D24" s="244">
        <v>134</v>
      </c>
      <c r="E24" s="245">
        <v>76</v>
      </c>
      <c r="F24" s="186" t="str">
        <f t="shared" si="1"/>
        <v/>
      </c>
      <c r="G24" s="187" t="str">
        <f t="shared" si="1"/>
        <v/>
      </c>
      <c r="H24" s="193" t="str">
        <f t="shared" si="1"/>
        <v/>
      </c>
      <c r="I24" s="193">
        <f t="shared" si="1"/>
        <v>101.84</v>
      </c>
      <c r="J24" s="187" t="str">
        <f t="shared" si="1"/>
        <v/>
      </c>
      <c r="K24" s="188" t="str">
        <f t="shared" si="1"/>
        <v/>
      </c>
    </row>
    <row r="25" spans="1:11" ht="15.75" thickBot="1">
      <c r="A25" s="190"/>
      <c r="B25" s="243" t="s">
        <v>11</v>
      </c>
      <c r="C25" s="244">
        <v>6</v>
      </c>
      <c r="D25" s="244">
        <v>33</v>
      </c>
      <c r="E25" s="245">
        <v>291</v>
      </c>
      <c r="F25" s="186">
        <f t="shared" si="1"/>
        <v>96.03</v>
      </c>
      <c r="G25" s="187" t="str">
        <f t="shared" si="1"/>
        <v/>
      </c>
      <c r="H25" s="193" t="str">
        <f t="shared" si="1"/>
        <v/>
      </c>
      <c r="I25" s="193" t="str">
        <f t="shared" si="1"/>
        <v/>
      </c>
      <c r="J25" s="187" t="str">
        <f t="shared" si="1"/>
        <v/>
      </c>
      <c r="K25" s="188" t="str">
        <f t="shared" si="1"/>
        <v/>
      </c>
    </row>
    <row r="26" spans="1:11">
      <c r="A26" s="191"/>
      <c r="B26" s="264" t="s">
        <v>3</v>
      </c>
      <c r="C26" s="265"/>
      <c r="D26" s="265"/>
      <c r="E26" s="238" t="s">
        <v>4</v>
      </c>
      <c r="F26" s="200">
        <f t="shared" ref="F26:K26" si="2">SUM(F7:F25)</f>
        <v>96.03</v>
      </c>
      <c r="G26" s="201">
        <f t="shared" si="2"/>
        <v>0</v>
      </c>
      <c r="H26" s="201">
        <f t="shared" si="2"/>
        <v>724.83999999999992</v>
      </c>
      <c r="I26" s="201">
        <f t="shared" si="2"/>
        <v>1636.0500000000002</v>
      </c>
      <c r="J26" s="201">
        <f t="shared" si="2"/>
        <v>70.12</v>
      </c>
      <c r="K26" s="202">
        <f t="shared" si="2"/>
        <v>0</v>
      </c>
    </row>
    <row r="27" spans="1:11" ht="16.899999999999999" customHeight="1">
      <c r="A27" s="191"/>
      <c r="B27" s="266" t="s">
        <v>5</v>
      </c>
      <c r="C27" s="267"/>
      <c r="D27" s="267"/>
      <c r="E27" s="194" t="s">
        <v>6</v>
      </c>
      <c r="F27" s="166">
        <f t="shared" ref="F27:K27" si="3">ROUND(F6^2*PI()/4*7.85/1000,3)</f>
        <v>0.222</v>
      </c>
      <c r="G27" s="74">
        <f t="shared" si="3"/>
        <v>0.39500000000000002</v>
      </c>
      <c r="H27" s="74">
        <f t="shared" si="3"/>
        <v>0.61699999999999999</v>
      </c>
      <c r="I27" s="74">
        <f t="shared" si="3"/>
        <v>0.88800000000000001</v>
      </c>
      <c r="J27" s="74">
        <f t="shared" si="3"/>
        <v>1.5780000000000001</v>
      </c>
      <c r="K27" s="75">
        <f t="shared" si="3"/>
        <v>2.4660000000000002</v>
      </c>
    </row>
    <row r="28" spans="1:11" ht="16.5" thickBot="1">
      <c r="A28" s="191"/>
      <c r="B28" s="268" t="s">
        <v>7</v>
      </c>
      <c r="C28" s="269"/>
      <c r="D28" s="269"/>
      <c r="E28" s="232" t="s">
        <v>6</v>
      </c>
      <c r="F28" s="167">
        <f t="shared" ref="F28:K28" si="4">F26*F27</f>
        <v>21.318660000000001</v>
      </c>
      <c r="G28" s="76">
        <f t="shared" si="4"/>
        <v>0</v>
      </c>
      <c r="H28" s="76">
        <f t="shared" si="4"/>
        <v>447.22627999999992</v>
      </c>
      <c r="I28" s="76">
        <f t="shared" si="4"/>
        <v>1452.8124000000003</v>
      </c>
      <c r="J28" s="76">
        <f t="shared" si="4"/>
        <v>110.64936000000002</v>
      </c>
      <c r="K28" s="77">
        <f t="shared" si="4"/>
        <v>0</v>
      </c>
    </row>
    <row r="29" spans="1:11" ht="18.75" thickBot="1">
      <c r="A29" s="191"/>
      <c r="B29" s="205"/>
      <c r="C29" s="205"/>
      <c r="D29" s="205"/>
      <c r="E29" s="205"/>
      <c r="F29" s="270">
        <f>SUM(F28:K28)</f>
        <v>2032.0067000000004</v>
      </c>
      <c r="G29" s="271"/>
      <c r="H29" s="271"/>
      <c r="I29" s="271"/>
      <c r="J29" s="271"/>
      <c r="K29" s="272"/>
    </row>
  </sheetData>
  <mergeCells count="11">
    <mergeCell ref="B26:D26"/>
    <mergeCell ref="B27:D27"/>
    <mergeCell ref="B28:D28"/>
    <mergeCell ref="F29:K29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view="pageBreakPreview" zoomScale="99" zoomScaleNormal="100" zoomScaleSheetLayoutView="99" zoomScalePageLayoutView="130" workbookViewId="0">
      <selection activeCell="E1" sqref="E1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113</v>
      </c>
      <c r="E1" s="393" t="s">
        <v>162</v>
      </c>
      <c r="F1" s="215"/>
      <c r="J1" s="190"/>
    </row>
    <row r="2" spans="1:14" s="191" customFormat="1" ht="18">
      <c r="C2" s="216"/>
      <c r="D2" s="34" t="s">
        <v>114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550</v>
      </c>
      <c r="E7" s="241">
        <v>28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154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12</v>
      </c>
      <c r="D8" s="184">
        <v>430</v>
      </c>
      <c r="E8" s="240">
        <f>40+38</f>
        <v>78</v>
      </c>
      <c r="F8" s="186" t="str">
        <f t="shared" ref="F8:K21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335.4</v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12</v>
      </c>
      <c r="D9" s="244">
        <v>343</v>
      </c>
      <c r="E9" s="245">
        <v>38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130.34</v>
      </c>
      <c r="J9" s="187" t="str">
        <f t="shared" si="1"/>
        <v/>
      </c>
      <c r="K9" s="188" t="str">
        <f t="shared" si="1"/>
        <v/>
      </c>
      <c r="L9" s="205"/>
    </row>
    <row r="10" spans="1:14" s="190" customFormat="1">
      <c r="B10" s="243">
        <v>4</v>
      </c>
      <c r="C10" s="244">
        <v>16</v>
      </c>
      <c r="D10" s="244">
        <v>343</v>
      </c>
      <c r="E10" s="245">
        <v>2</v>
      </c>
      <c r="F10" s="186" t="str">
        <f t="shared" si="1"/>
        <v/>
      </c>
      <c r="G10" s="187" t="str">
        <f t="shared" si="1"/>
        <v/>
      </c>
      <c r="H10" s="193" t="str">
        <f t="shared" si="1"/>
        <v/>
      </c>
      <c r="I10" s="193" t="str">
        <f t="shared" si="1"/>
        <v/>
      </c>
      <c r="J10" s="187">
        <f t="shared" si="1"/>
        <v>6.86</v>
      </c>
      <c r="K10" s="188" t="str">
        <f t="shared" si="1"/>
        <v/>
      </c>
      <c r="L10" s="205"/>
    </row>
    <row r="11" spans="1:14" s="191" customFormat="1">
      <c r="A11" s="190"/>
      <c r="B11" s="243">
        <v>5</v>
      </c>
      <c r="C11" s="244">
        <v>16</v>
      </c>
      <c r="D11" s="244">
        <v>445</v>
      </c>
      <c r="E11" s="245">
        <v>2</v>
      </c>
      <c r="F11" s="186" t="str">
        <f t="shared" si="1"/>
        <v/>
      </c>
      <c r="G11" s="187" t="str">
        <f t="shared" si="1"/>
        <v/>
      </c>
      <c r="H11" s="193" t="str">
        <f t="shared" si="1"/>
        <v/>
      </c>
      <c r="I11" s="193" t="str">
        <f>IF($C11=I$6,$D11*$E11/100,"")</f>
        <v/>
      </c>
      <c r="J11" s="187">
        <f t="shared" si="1"/>
        <v>8.9</v>
      </c>
      <c r="K11" s="188" t="str">
        <f t="shared" si="1"/>
        <v/>
      </c>
    </row>
    <row r="12" spans="1:14" s="191" customFormat="1">
      <c r="A12" s="190"/>
      <c r="B12" s="243">
        <v>6</v>
      </c>
      <c r="C12" s="244">
        <v>12</v>
      </c>
      <c r="D12" s="244">
        <v>80</v>
      </c>
      <c r="E12" s="245">
        <v>8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>
        <f t="shared" si="1"/>
        <v>6.4</v>
      </c>
      <c r="J12" s="187" t="str">
        <f t="shared" si="1"/>
        <v/>
      </c>
      <c r="K12" s="188" t="str">
        <f t="shared" si="1"/>
        <v/>
      </c>
    </row>
    <row r="13" spans="1:14" s="191" customFormat="1">
      <c r="A13" s="190"/>
      <c r="B13" s="243">
        <v>7</v>
      </c>
      <c r="C13" s="244">
        <v>12</v>
      </c>
      <c r="D13" s="244">
        <v>322</v>
      </c>
      <c r="E13" s="245">
        <v>8</v>
      </c>
      <c r="F13" s="186" t="str">
        <f t="shared" si="1"/>
        <v/>
      </c>
      <c r="G13" s="187" t="str">
        <f t="shared" si="1"/>
        <v/>
      </c>
      <c r="H13" s="193" t="str">
        <f t="shared" si="1"/>
        <v/>
      </c>
      <c r="I13" s="193">
        <f t="shared" si="1"/>
        <v>25.76</v>
      </c>
      <c r="J13" s="187" t="str">
        <f t="shared" si="1"/>
        <v/>
      </c>
      <c r="K13" s="188" t="str">
        <f t="shared" si="1"/>
        <v/>
      </c>
    </row>
    <row r="14" spans="1:14" s="191" customFormat="1">
      <c r="A14" s="190"/>
      <c r="B14" s="243">
        <v>8</v>
      </c>
      <c r="C14" s="244">
        <v>12</v>
      </c>
      <c r="D14" s="244">
        <v>300</v>
      </c>
      <c r="E14" s="245">
        <v>4</v>
      </c>
      <c r="F14" s="186" t="str">
        <f t="shared" si="1"/>
        <v/>
      </c>
      <c r="G14" s="187" t="str">
        <f t="shared" si="1"/>
        <v/>
      </c>
      <c r="H14" s="193" t="str">
        <f t="shared" si="1"/>
        <v/>
      </c>
      <c r="I14" s="193">
        <f t="shared" si="1"/>
        <v>12</v>
      </c>
      <c r="J14" s="187" t="str">
        <f t="shared" si="1"/>
        <v/>
      </c>
      <c r="K14" s="188" t="str">
        <f t="shared" si="1"/>
        <v/>
      </c>
    </row>
    <row r="15" spans="1:14">
      <c r="A15" s="190"/>
      <c r="B15" s="243">
        <v>9</v>
      </c>
      <c r="C15" s="244">
        <v>12</v>
      </c>
      <c r="D15" s="244">
        <v>207</v>
      </c>
      <c r="E15" s="245">
        <v>13</v>
      </c>
      <c r="F15" s="186" t="str">
        <f t="shared" si="1"/>
        <v/>
      </c>
      <c r="G15" s="187" t="str">
        <f t="shared" si="1"/>
        <v/>
      </c>
      <c r="H15" s="193" t="str">
        <f t="shared" si="1"/>
        <v/>
      </c>
      <c r="I15" s="193">
        <f t="shared" si="1"/>
        <v>26.91</v>
      </c>
      <c r="J15" s="187" t="str">
        <f t="shared" si="1"/>
        <v/>
      </c>
      <c r="K15" s="188" t="str">
        <f t="shared" si="1"/>
        <v/>
      </c>
    </row>
    <row r="16" spans="1:14">
      <c r="A16" s="190"/>
      <c r="B16" s="243">
        <v>10</v>
      </c>
      <c r="C16" s="244">
        <v>12</v>
      </c>
      <c r="D16" s="244">
        <v>471</v>
      </c>
      <c r="E16" s="245">
        <v>13</v>
      </c>
      <c r="F16" s="186" t="str">
        <f t="shared" si="1"/>
        <v/>
      </c>
      <c r="G16" s="187" t="str">
        <f t="shared" si="1"/>
        <v/>
      </c>
      <c r="H16" s="193" t="str">
        <f t="shared" si="1"/>
        <v/>
      </c>
      <c r="I16" s="193">
        <f t="shared" si="1"/>
        <v>61.23</v>
      </c>
      <c r="J16" s="187" t="str">
        <f t="shared" si="1"/>
        <v/>
      </c>
      <c r="K16" s="188" t="str">
        <f t="shared" si="1"/>
        <v/>
      </c>
    </row>
    <row r="17" spans="1:11">
      <c r="A17" s="190"/>
      <c r="B17" s="243">
        <v>11</v>
      </c>
      <c r="C17" s="244">
        <v>10</v>
      </c>
      <c r="D17" s="244">
        <v>364</v>
      </c>
      <c r="E17" s="245">
        <v>140</v>
      </c>
      <c r="F17" s="186" t="str">
        <f t="shared" si="1"/>
        <v/>
      </c>
      <c r="G17" s="187" t="str">
        <f t="shared" si="1"/>
        <v/>
      </c>
      <c r="H17" s="193">
        <f t="shared" si="1"/>
        <v>509.6</v>
      </c>
      <c r="I17" s="193" t="str">
        <f t="shared" si="1"/>
        <v/>
      </c>
      <c r="J17" s="187" t="str">
        <f t="shared" si="1"/>
        <v/>
      </c>
      <c r="K17" s="188" t="str">
        <f t="shared" si="1"/>
        <v/>
      </c>
    </row>
    <row r="18" spans="1:11">
      <c r="A18" s="190"/>
      <c r="B18" s="243" t="s">
        <v>30</v>
      </c>
      <c r="C18" s="244">
        <v>10</v>
      </c>
      <c r="D18" s="244">
        <v>216</v>
      </c>
      <c r="E18" s="245">
        <v>22</v>
      </c>
      <c r="F18" s="186" t="str">
        <f t="shared" si="1"/>
        <v/>
      </c>
      <c r="G18" s="187" t="str">
        <f t="shared" si="1"/>
        <v/>
      </c>
      <c r="H18" s="193">
        <f t="shared" si="1"/>
        <v>47.52</v>
      </c>
      <c r="I18" s="193" t="str">
        <f t="shared" si="1"/>
        <v/>
      </c>
      <c r="J18" s="187" t="str">
        <f t="shared" si="1"/>
        <v/>
      </c>
      <c r="K18" s="188" t="str">
        <f t="shared" si="1"/>
        <v/>
      </c>
    </row>
    <row r="19" spans="1:11">
      <c r="A19" s="190"/>
      <c r="B19" s="243" t="s">
        <v>65</v>
      </c>
      <c r="C19" s="244">
        <v>12</v>
      </c>
      <c r="D19" s="244">
        <v>119</v>
      </c>
      <c r="E19" s="245">
        <v>160</v>
      </c>
      <c r="F19" s="186" t="str">
        <f t="shared" si="1"/>
        <v/>
      </c>
      <c r="G19" s="187" t="str">
        <f t="shared" si="1"/>
        <v/>
      </c>
      <c r="H19" s="193" t="str">
        <f t="shared" si="1"/>
        <v/>
      </c>
      <c r="I19" s="193">
        <f t="shared" si="1"/>
        <v>190.4</v>
      </c>
      <c r="J19" s="187" t="str">
        <f t="shared" si="1"/>
        <v/>
      </c>
      <c r="K19" s="188" t="str">
        <f t="shared" si="1"/>
        <v/>
      </c>
    </row>
    <row r="20" spans="1:11">
      <c r="A20" s="190"/>
      <c r="B20" s="243" t="s">
        <v>71</v>
      </c>
      <c r="C20" s="244">
        <v>12</v>
      </c>
      <c r="D20" s="244">
        <v>134</v>
      </c>
      <c r="E20" s="245">
        <v>54</v>
      </c>
      <c r="F20" s="186" t="str">
        <f t="shared" si="1"/>
        <v/>
      </c>
      <c r="G20" s="187" t="str">
        <f t="shared" si="1"/>
        <v/>
      </c>
      <c r="H20" s="193" t="str">
        <f t="shared" si="1"/>
        <v/>
      </c>
      <c r="I20" s="193">
        <f t="shared" si="1"/>
        <v>72.36</v>
      </c>
      <c r="J20" s="187" t="str">
        <f t="shared" si="1"/>
        <v/>
      </c>
      <c r="K20" s="188" t="str">
        <f t="shared" si="1"/>
        <v/>
      </c>
    </row>
    <row r="21" spans="1:11" ht="15.75" thickBot="1">
      <c r="A21" s="190"/>
      <c r="B21" s="243" t="s">
        <v>11</v>
      </c>
      <c r="C21" s="244">
        <v>6</v>
      </c>
      <c r="D21" s="244">
        <v>33</v>
      </c>
      <c r="E21" s="245">
        <v>220</v>
      </c>
      <c r="F21" s="186">
        <f t="shared" si="1"/>
        <v>72.599999999999994</v>
      </c>
      <c r="G21" s="187" t="str">
        <f t="shared" si="1"/>
        <v/>
      </c>
      <c r="H21" s="193" t="str">
        <f t="shared" si="1"/>
        <v/>
      </c>
      <c r="I21" s="193" t="str">
        <f t="shared" si="1"/>
        <v/>
      </c>
      <c r="J21" s="187" t="str">
        <f t="shared" si="1"/>
        <v/>
      </c>
      <c r="K21" s="188" t="str">
        <f t="shared" si="1"/>
        <v/>
      </c>
    </row>
    <row r="22" spans="1:11">
      <c r="A22" s="191"/>
      <c r="B22" s="264" t="s">
        <v>3</v>
      </c>
      <c r="C22" s="265"/>
      <c r="D22" s="265"/>
      <c r="E22" s="238" t="s">
        <v>4</v>
      </c>
      <c r="F22" s="200">
        <f t="shared" ref="F22:K22" si="2">SUM(F7:F21)</f>
        <v>72.599999999999994</v>
      </c>
      <c r="G22" s="201">
        <f t="shared" si="2"/>
        <v>0</v>
      </c>
      <c r="H22" s="201">
        <f t="shared" si="2"/>
        <v>557.12</v>
      </c>
      <c r="I22" s="201">
        <f t="shared" si="2"/>
        <v>1014.8</v>
      </c>
      <c r="J22" s="201">
        <f t="shared" si="2"/>
        <v>15.760000000000002</v>
      </c>
      <c r="K22" s="202">
        <f t="shared" si="2"/>
        <v>0</v>
      </c>
    </row>
    <row r="23" spans="1:11" ht="16.899999999999999" customHeight="1">
      <c r="A23" s="191"/>
      <c r="B23" s="266" t="s">
        <v>5</v>
      </c>
      <c r="C23" s="267"/>
      <c r="D23" s="267"/>
      <c r="E23" s="194" t="s">
        <v>6</v>
      </c>
      <c r="F23" s="166">
        <f t="shared" ref="F23:K23" si="3">ROUND(F6^2*PI()/4*7.85/1000,3)</f>
        <v>0.222</v>
      </c>
      <c r="G23" s="74">
        <f t="shared" si="3"/>
        <v>0.39500000000000002</v>
      </c>
      <c r="H23" s="74">
        <f t="shared" si="3"/>
        <v>0.61699999999999999</v>
      </c>
      <c r="I23" s="74">
        <f t="shared" si="3"/>
        <v>0.88800000000000001</v>
      </c>
      <c r="J23" s="74">
        <f t="shared" si="3"/>
        <v>1.5780000000000001</v>
      </c>
      <c r="K23" s="75">
        <f t="shared" si="3"/>
        <v>2.4660000000000002</v>
      </c>
    </row>
    <row r="24" spans="1:11" ht="16.5" thickBot="1">
      <c r="A24" s="191"/>
      <c r="B24" s="268" t="s">
        <v>7</v>
      </c>
      <c r="C24" s="269"/>
      <c r="D24" s="269"/>
      <c r="E24" s="232" t="s">
        <v>6</v>
      </c>
      <c r="F24" s="167">
        <f t="shared" ref="F24:K24" si="4">F22*F23</f>
        <v>16.1172</v>
      </c>
      <c r="G24" s="76">
        <f t="shared" si="4"/>
        <v>0</v>
      </c>
      <c r="H24" s="76">
        <f t="shared" si="4"/>
        <v>343.74304000000001</v>
      </c>
      <c r="I24" s="76">
        <f t="shared" si="4"/>
        <v>901.14239999999995</v>
      </c>
      <c r="J24" s="76">
        <f t="shared" si="4"/>
        <v>24.869280000000003</v>
      </c>
      <c r="K24" s="77">
        <f t="shared" si="4"/>
        <v>0</v>
      </c>
    </row>
    <row r="25" spans="1:11" ht="18.75" thickBot="1">
      <c r="A25" s="191"/>
      <c r="B25" s="205"/>
      <c r="C25" s="205"/>
      <c r="D25" s="205"/>
      <c r="E25" s="205"/>
      <c r="F25" s="270">
        <f>SUM(F24:K24)</f>
        <v>1285.87192</v>
      </c>
      <c r="G25" s="271"/>
      <c r="H25" s="271"/>
      <c r="I25" s="271"/>
      <c r="J25" s="271"/>
      <c r="K25" s="272"/>
    </row>
  </sheetData>
  <mergeCells count="11">
    <mergeCell ref="B22:D22"/>
    <mergeCell ref="B23:D23"/>
    <mergeCell ref="B24:D24"/>
    <mergeCell ref="F25:K25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BreakPreview" zoomScale="99" zoomScaleNormal="100" zoomScaleSheetLayoutView="99" zoomScalePageLayoutView="130" workbookViewId="0">
      <selection activeCell="E1" sqref="E1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115</v>
      </c>
      <c r="E1" s="393" t="s">
        <v>162</v>
      </c>
      <c r="F1" s="215"/>
      <c r="J1" s="190"/>
    </row>
    <row r="2" spans="1:14" s="191" customFormat="1" ht="18">
      <c r="C2" s="216"/>
      <c r="D2" s="34" t="s">
        <v>120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550</v>
      </c>
      <c r="E7" s="241">
        <v>128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704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12</v>
      </c>
      <c r="D8" s="184">
        <v>207</v>
      </c>
      <c r="E8" s="240">
        <v>31</v>
      </c>
      <c r="F8" s="186" t="str">
        <f t="shared" ref="F8:K61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64.17</v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12</v>
      </c>
      <c r="D9" s="244">
        <v>471</v>
      </c>
      <c r="E9" s="245">
        <v>25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117.75</v>
      </c>
      <c r="J9" s="187" t="str">
        <f t="shared" si="1"/>
        <v/>
      </c>
      <c r="K9" s="188" t="str">
        <f t="shared" si="1"/>
        <v/>
      </c>
      <c r="L9" s="205"/>
    </row>
    <row r="10" spans="1:14" s="190" customFormat="1">
      <c r="B10" s="243">
        <v>4</v>
      </c>
      <c r="C10" s="244">
        <v>12</v>
      </c>
      <c r="D10" s="244">
        <v>498</v>
      </c>
      <c r="E10" s="245">
        <v>36</v>
      </c>
      <c r="F10" s="186" t="str">
        <f t="shared" si="1"/>
        <v/>
      </c>
      <c r="G10" s="187" t="str">
        <f t="shared" si="1"/>
        <v/>
      </c>
      <c r="H10" s="193" t="str">
        <f t="shared" si="1"/>
        <v/>
      </c>
      <c r="I10" s="193">
        <f t="shared" si="1"/>
        <v>179.28</v>
      </c>
      <c r="J10" s="187" t="str">
        <f t="shared" si="1"/>
        <v/>
      </c>
      <c r="K10" s="188" t="str">
        <f t="shared" si="1"/>
        <v/>
      </c>
      <c r="L10" s="205"/>
    </row>
    <row r="11" spans="1:14" s="191" customFormat="1">
      <c r="A11" s="190"/>
      <c r="B11" s="243">
        <v>5</v>
      </c>
      <c r="C11" s="244">
        <v>12</v>
      </c>
      <c r="D11" s="244">
        <v>366</v>
      </c>
      <c r="E11" s="245">
        <v>25</v>
      </c>
      <c r="F11" s="186" t="str">
        <f t="shared" si="1"/>
        <v/>
      </c>
      <c r="G11" s="187" t="str">
        <f t="shared" si="1"/>
        <v/>
      </c>
      <c r="H11" s="193" t="str">
        <f t="shared" si="1"/>
        <v/>
      </c>
      <c r="I11" s="193">
        <f t="shared" si="1"/>
        <v>91.5</v>
      </c>
      <c r="J11" s="187" t="str">
        <f t="shared" si="1"/>
        <v/>
      </c>
      <c r="K11" s="188" t="str">
        <f t="shared" si="1"/>
        <v/>
      </c>
    </row>
    <row r="12" spans="1:14" s="191" customFormat="1">
      <c r="A12" s="190"/>
      <c r="B12" s="243">
        <v>6</v>
      </c>
      <c r="C12" s="244">
        <v>12</v>
      </c>
      <c r="D12" s="244">
        <v>360</v>
      </c>
      <c r="E12" s="245">
        <v>16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>
        <f t="shared" si="1"/>
        <v>57.6</v>
      </c>
      <c r="J12" s="187" t="str">
        <f t="shared" si="1"/>
        <v/>
      </c>
      <c r="K12" s="188" t="str">
        <f t="shared" si="1"/>
        <v/>
      </c>
    </row>
    <row r="13" spans="1:14" s="191" customFormat="1">
      <c r="A13" s="190"/>
      <c r="B13" s="243">
        <v>7</v>
      </c>
      <c r="C13" s="244">
        <v>12</v>
      </c>
      <c r="D13" s="244">
        <v>430</v>
      </c>
      <c r="E13" s="245">
        <v>38</v>
      </c>
      <c r="F13" s="186" t="str">
        <f t="shared" si="1"/>
        <v/>
      </c>
      <c r="G13" s="187" t="str">
        <f t="shared" si="1"/>
        <v/>
      </c>
      <c r="H13" s="193" t="str">
        <f t="shared" si="1"/>
        <v/>
      </c>
      <c r="I13" s="193">
        <f t="shared" si="1"/>
        <v>163.4</v>
      </c>
      <c r="J13" s="187" t="str">
        <f t="shared" si="1"/>
        <v/>
      </c>
      <c r="K13" s="188" t="str">
        <f t="shared" si="1"/>
        <v/>
      </c>
    </row>
    <row r="14" spans="1:14" s="191" customFormat="1">
      <c r="A14" s="190"/>
      <c r="B14" s="243">
        <v>8</v>
      </c>
      <c r="C14" s="244">
        <v>12</v>
      </c>
      <c r="D14" s="244">
        <v>377</v>
      </c>
      <c r="E14" s="245">
        <v>98</v>
      </c>
      <c r="F14" s="186" t="str">
        <f t="shared" si="1"/>
        <v/>
      </c>
      <c r="G14" s="187" t="str">
        <f t="shared" si="1"/>
        <v/>
      </c>
      <c r="H14" s="193" t="str">
        <f t="shared" si="1"/>
        <v/>
      </c>
      <c r="I14" s="193">
        <f t="shared" si="1"/>
        <v>369.46</v>
      </c>
      <c r="J14" s="187" t="str">
        <f t="shared" si="1"/>
        <v/>
      </c>
      <c r="K14" s="188" t="str">
        <f t="shared" si="1"/>
        <v/>
      </c>
    </row>
    <row r="15" spans="1:14">
      <c r="A15" s="190"/>
      <c r="B15" s="243">
        <v>9</v>
      </c>
      <c r="C15" s="244">
        <v>20</v>
      </c>
      <c r="D15" s="244">
        <v>310</v>
      </c>
      <c r="E15" s="245">
        <v>8</v>
      </c>
      <c r="F15" s="186" t="str">
        <f t="shared" si="1"/>
        <v/>
      </c>
      <c r="G15" s="187" t="str">
        <f t="shared" si="1"/>
        <v/>
      </c>
      <c r="H15" s="193" t="str">
        <f t="shared" si="1"/>
        <v/>
      </c>
      <c r="I15" s="193" t="str">
        <f t="shared" si="1"/>
        <v/>
      </c>
      <c r="J15" s="187" t="str">
        <f t="shared" si="1"/>
        <v/>
      </c>
      <c r="K15" s="188">
        <f t="shared" si="1"/>
        <v>24.8</v>
      </c>
    </row>
    <row r="16" spans="1:14">
      <c r="A16" s="190"/>
      <c r="B16" s="243">
        <v>10</v>
      </c>
      <c r="C16" s="244">
        <v>12</v>
      </c>
      <c r="D16" s="244">
        <v>318</v>
      </c>
      <c r="E16" s="245">
        <v>24</v>
      </c>
      <c r="F16" s="186" t="str">
        <f t="shared" si="1"/>
        <v/>
      </c>
      <c r="G16" s="187" t="str">
        <f t="shared" si="1"/>
        <v/>
      </c>
      <c r="H16" s="193" t="str">
        <f t="shared" si="1"/>
        <v/>
      </c>
      <c r="I16" s="193">
        <f t="shared" si="1"/>
        <v>76.319999999999993</v>
      </c>
      <c r="J16" s="187" t="str">
        <f t="shared" si="1"/>
        <v/>
      </c>
      <c r="K16" s="188" t="str">
        <f t="shared" si="1"/>
        <v/>
      </c>
    </row>
    <row r="17" spans="1:11">
      <c r="A17" s="190"/>
      <c r="B17" s="243">
        <v>11</v>
      </c>
      <c r="C17" s="244">
        <v>12</v>
      </c>
      <c r="D17" s="244">
        <v>80</v>
      </c>
      <c r="E17" s="245">
        <v>112</v>
      </c>
      <c r="F17" s="186" t="str">
        <f t="shared" si="1"/>
        <v/>
      </c>
      <c r="G17" s="187" t="str">
        <f t="shared" si="1"/>
        <v/>
      </c>
      <c r="H17" s="193" t="str">
        <f t="shared" si="1"/>
        <v/>
      </c>
      <c r="I17" s="193">
        <f t="shared" si="1"/>
        <v>89.6</v>
      </c>
      <c r="J17" s="187" t="str">
        <f t="shared" si="1"/>
        <v/>
      </c>
      <c r="K17" s="188" t="str">
        <f t="shared" si="1"/>
        <v/>
      </c>
    </row>
    <row r="18" spans="1:11">
      <c r="A18" s="190"/>
      <c r="B18" s="243">
        <v>12</v>
      </c>
      <c r="C18" s="244">
        <v>20</v>
      </c>
      <c r="D18" s="244">
        <v>410</v>
      </c>
      <c r="E18" s="245">
        <v>4</v>
      </c>
      <c r="F18" s="186" t="str">
        <f t="shared" si="1"/>
        <v/>
      </c>
      <c r="G18" s="187" t="str">
        <f t="shared" si="1"/>
        <v/>
      </c>
      <c r="H18" s="193" t="str">
        <f t="shared" si="1"/>
        <v/>
      </c>
      <c r="I18" s="193" t="str">
        <f t="shared" si="1"/>
        <v/>
      </c>
      <c r="J18" s="187" t="str">
        <f t="shared" si="1"/>
        <v/>
      </c>
      <c r="K18" s="188">
        <f t="shared" si="1"/>
        <v>16.399999999999999</v>
      </c>
    </row>
    <row r="19" spans="1:11">
      <c r="A19" s="190"/>
      <c r="B19" s="243">
        <v>13</v>
      </c>
      <c r="C19" s="244">
        <v>12</v>
      </c>
      <c r="D19" s="244">
        <v>200</v>
      </c>
      <c r="E19" s="245">
        <v>16</v>
      </c>
      <c r="F19" s="186" t="str">
        <f t="shared" si="1"/>
        <v/>
      </c>
      <c r="G19" s="187" t="str">
        <f t="shared" si="1"/>
        <v/>
      </c>
      <c r="H19" s="193" t="str">
        <f t="shared" si="1"/>
        <v/>
      </c>
      <c r="I19" s="193">
        <f t="shared" si="1"/>
        <v>32</v>
      </c>
      <c r="J19" s="187" t="str">
        <f t="shared" si="1"/>
        <v/>
      </c>
      <c r="K19" s="188" t="str">
        <f t="shared" si="1"/>
        <v/>
      </c>
    </row>
    <row r="20" spans="1:11">
      <c r="A20" s="190"/>
      <c r="B20" s="243">
        <v>14</v>
      </c>
      <c r="C20" s="244">
        <v>12</v>
      </c>
      <c r="D20" s="244">
        <v>275</v>
      </c>
      <c r="E20" s="245">
        <v>8</v>
      </c>
      <c r="F20" s="186" t="str">
        <f t="shared" si="1"/>
        <v/>
      </c>
      <c r="G20" s="187" t="str">
        <f t="shared" si="1"/>
        <v/>
      </c>
      <c r="H20" s="193" t="str">
        <f t="shared" si="1"/>
        <v/>
      </c>
      <c r="I20" s="193">
        <f t="shared" si="1"/>
        <v>22</v>
      </c>
      <c r="J20" s="187" t="str">
        <f t="shared" si="1"/>
        <v/>
      </c>
      <c r="K20" s="188" t="str">
        <f t="shared" si="1"/>
        <v/>
      </c>
    </row>
    <row r="21" spans="1:11">
      <c r="A21" s="190"/>
      <c r="B21" s="243">
        <v>15</v>
      </c>
      <c r="C21" s="244">
        <v>16</v>
      </c>
      <c r="D21" s="244">
        <v>1030</v>
      </c>
      <c r="E21" s="245">
        <v>4</v>
      </c>
      <c r="F21" s="186" t="str">
        <f t="shared" si="1"/>
        <v/>
      </c>
      <c r="G21" s="187" t="str">
        <f t="shared" si="1"/>
        <v/>
      </c>
      <c r="H21" s="193" t="str">
        <f t="shared" si="1"/>
        <v/>
      </c>
      <c r="I21" s="193" t="str">
        <f t="shared" si="1"/>
        <v/>
      </c>
      <c r="J21" s="187">
        <f t="shared" si="1"/>
        <v>41.2</v>
      </c>
      <c r="K21" s="188" t="str">
        <f t="shared" si="1"/>
        <v/>
      </c>
    </row>
    <row r="22" spans="1:11">
      <c r="A22" s="190"/>
      <c r="B22" s="243">
        <v>16</v>
      </c>
      <c r="C22" s="244">
        <v>16</v>
      </c>
      <c r="D22" s="244">
        <v>250</v>
      </c>
      <c r="E22" s="245">
        <v>4</v>
      </c>
      <c r="F22" s="186" t="str">
        <f t="shared" si="1"/>
        <v/>
      </c>
      <c r="G22" s="187" t="str">
        <f t="shared" si="1"/>
        <v/>
      </c>
      <c r="H22" s="193" t="str">
        <f t="shared" si="1"/>
        <v/>
      </c>
      <c r="I22" s="193" t="str">
        <f t="shared" si="1"/>
        <v/>
      </c>
      <c r="J22" s="187">
        <f t="shared" si="1"/>
        <v>10</v>
      </c>
      <c r="K22" s="188" t="str">
        <f t="shared" si="1"/>
        <v/>
      </c>
    </row>
    <row r="23" spans="1:11">
      <c r="A23" s="190"/>
      <c r="B23" s="243">
        <v>17</v>
      </c>
      <c r="C23" s="244">
        <v>12</v>
      </c>
      <c r="D23" s="244">
        <v>250</v>
      </c>
      <c r="E23" s="245">
        <v>32</v>
      </c>
      <c r="F23" s="186" t="str">
        <f t="shared" si="1"/>
        <v/>
      </c>
      <c r="G23" s="187" t="str">
        <f t="shared" si="1"/>
        <v/>
      </c>
      <c r="H23" s="193" t="str">
        <f t="shared" si="1"/>
        <v/>
      </c>
      <c r="I23" s="193">
        <f t="shared" si="1"/>
        <v>80</v>
      </c>
      <c r="J23" s="187" t="str">
        <f t="shared" si="1"/>
        <v/>
      </c>
      <c r="K23" s="188" t="str">
        <f t="shared" si="1"/>
        <v/>
      </c>
    </row>
    <row r="24" spans="1:11">
      <c r="A24" s="190"/>
      <c r="B24" s="243">
        <v>18</v>
      </c>
      <c r="C24" s="244">
        <v>12</v>
      </c>
      <c r="D24" s="244">
        <v>300</v>
      </c>
      <c r="E24" s="245">
        <v>16</v>
      </c>
      <c r="F24" s="186" t="str">
        <f t="shared" si="1"/>
        <v/>
      </c>
      <c r="G24" s="187" t="str">
        <f t="shared" si="1"/>
        <v/>
      </c>
      <c r="H24" s="193" t="str">
        <f t="shared" si="1"/>
        <v/>
      </c>
      <c r="I24" s="193">
        <f t="shared" si="1"/>
        <v>48</v>
      </c>
      <c r="J24" s="187" t="str">
        <f t="shared" si="1"/>
        <v/>
      </c>
      <c r="K24" s="188" t="str">
        <f t="shared" si="1"/>
        <v/>
      </c>
    </row>
    <row r="25" spans="1:11">
      <c r="A25" s="190"/>
      <c r="B25" s="243">
        <v>19</v>
      </c>
      <c r="C25" s="244">
        <v>12</v>
      </c>
      <c r="D25" s="244">
        <v>360</v>
      </c>
      <c r="E25" s="245">
        <v>4</v>
      </c>
      <c r="F25" s="186" t="str">
        <f t="shared" si="1"/>
        <v/>
      </c>
      <c r="G25" s="187" t="str">
        <f t="shared" si="1"/>
        <v/>
      </c>
      <c r="H25" s="193" t="str">
        <f t="shared" si="1"/>
        <v/>
      </c>
      <c r="I25" s="193">
        <f t="shared" si="1"/>
        <v>14.4</v>
      </c>
      <c r="J25" s="187" t="str">
        <f t="shared" si="1"/>
        <v/>
      </c>
      <c r="K25" s="188" t="str">
        <f t="shared" si="1"/>
        <v/>
      </c>
    </row>
    <row r="26" spans="1:11">
      <c r="A26" s="190"/>
      <c r="B26" s="243">
        <v>20</v>
      </c>
      <c r="C26" s="244">
        <v>12</v>
      </c>
      <c r="D26" s="244">
        <v>430</v>
      </c>
      <c r="E26" s="245">
        <v>58</v>
      </c>
      <c r="F26" s="186" t="str">
        <f t="shared" si="1"/>
        <v/>
      </c>
      <c r="G26" s="187" t="str">
        <f t="shared" si="1"/>
        <v/>
      </c>
      <c r="H26" s="193" t="str">
        <f t="shared" si="1"/>
        <v/>
      </c>
      <c r="I26" s="193">
        <f t="shared" si="1"/>
        <v>249.4</v>
      </c>
      <c r="J26" s="187" t="str">
        <f t="shared" si="1"/>
        <v/>
      </c>
      <c r="K26" s="188" t="str">
        <f t="shared" si="1"/>
        <v/>
      </c>
    </row>
    <row r="27" spans="1:11">
      <c r="A27" s="190"/>
      <c r="B27" s="243">
        <v>21</v>
      </c>
      <c r="C27" s="244">
        <v>12</v>
      </c>
      <c r="D27" s="244">
        <v>471</v>
      </c>
      <c r="E27" s="245">
        <v>7</v>
      </c>
      <c r="F27" s="186" t="str">
        <f t="shared" si="1"/>
        <v/>
      </c>
      <c r="G27" s="187" t="str">
        <f t="shared" si="1"/>
        <v/>
      </c>
      <c r="H27" s="193" t="str">
        <f t="shared" si="1"/>
        <v/>
      </c>
      <c r="I27" s="193">
        <f t="shared" si="1"/>
        <v>32.97</v>
      </c>
      <c r="J27" s="187" t="str">
        <f t="shared" si="1"/>
        <v/>
      </c>
      <c r="K27" s="188" t="str">
        <f t="shared" si="1"/>
        <v/>
      </c>
    </row>
    <row r="28" spans="1:11">
      <c r="A28" s="190"/>
      <c r="B28" s="243">
        <v>22</v>
      </c>
      <c r="C28" s="244">
        <v>12</v>
      </c>
      <c r="D28" s="244">
        <v>284</v>
      </c>
      <c r="E28" s="245">
        <v>12</v>
      </c>
      <c r="F28" s="186" t="str">
        <f t="shared" si="1"/>
        <v/>
      </c>
      <c r="G28" s="187" t="str">
        <f t="shared" si="1"/>
        <v/>
      </c>
      <c r="H28" s="193" t="str">
        <f t="shared" si="1"/>
        <v/>
      </c>
      <c r="I28" s="193">
        <f t="shared" si="1"/>
        <v>34.08</v>
      </c>
      <c r="J28" s="187" t="str">
        <f t="shared" si="1"/>
        <v/>
      </c>
      <c r="K28" s="188" t="str">
        <f t="shared" si="1"/>
        <v/>
      </c>
    </row>
    <row r="29" spans="1:11">
      <c r="A29" s="190"/>
      <c r="B29" s="243">
        <v>23</v>
      </c>
      <c r="C29" s="244">
        <v>12</v>
      </c>
      <c r="D29" s="244">
        <v>410</v>
      </c>
      <c r="E29" s="245">
        <v>36</v>
      </c>
      <c r="F29" s="186" t="str">
        <f t="shared" si="1"/>
        <v/>
      </c>
      <c r="G29" s="187" t="str">
        <f t="shared" si="1"/>
        <v/>
      </c>
      <c r="H29" s="193" t="str">
        <f t="shared" si="1"/>
        <v/>
      </c>
      <c r="I29" s="193">
        <f t="shared" si="1"/>
        <v>147.6</v>
      </c>
      <c r="J29" s="187" t="str">
        <f t="shared" si="1"/>
        <v/>
      </c>
      <c r="K29" s="188" t="str">
        <f t="shared" si="1"/>
        <v/>
      </c>
    </row>
    <row r="30" spans="1:11">
      <c r="A30" s="190"/>
      <c r="B30" s="243">
        <v>24</v>
      </c>
      <c r="C30" s="244">
        <v>12</v>
      </c>
      <c r="D30" s="244">
        <v>471</v>
      </c>
      <c r="E30" s="245">
        <v>32</v>
      </c>
      <c r="F30" s="186" t="str">
        <f t="shared" si="1"/>
        <v/>
      </c>
      <c r="G30" s="187" t="str">
        <f t="shared" si="1"/>
        <v/>
      </c>
      <c r="H30" s="193" t="str">
        <f t="shared" si="1"/>
        <v/>
      </c>
      <c r="I30" s="193">
        <f t="shared" si="1"/>
        <v>150.72</v>
      </c>
      <c r="J30" s="187" t="str">
        <f t="shared" si="1"/>
        <v/>
      </c>
      <c r="K30" s="188" t="str">
        <f t="shared" si="1"/>
        <v/>
      </c>
    </row>
    <row r="31" spans="1:11">
      <c r="A31" s="190"/>
      <c r="B31" s="243">
        <v>25</v>
      </c>
      <c r="C31" s="244">
        <v>12</v>
      </c>
      <c r="D31" s="244">
        <v>270</v>
      </c>
      <c r="E31" s="245">
        <v>24</v>
      </c>
      <c r="F31" s="186" t="str">
        <f t="shared" si="1"/>
        <v/>
      </c>
      <c r="G31" s="187" t="str">
        <f t="shared" si="1"/>
        <v/>
      </c>
      <c r="H31" s="193" t="str">
        <f t="shared" si="1"/>
        <v/>
      </c>
      <c r="I31" s="193">
        <f t="shared" si="1"/>
        <v>64.8</v>
      </c>
      <c r="J31" s="187" t="str">
        <f t="shared" si="1"/>
        <v/>
      </c>
      <c r="K31" s="188" t="str">
        <f t="shared" si="1"/>
        <v/>
      </c>
    </row>
    <row r="32" spans="1:11">
      <c r="A32" s="190"/>
      <c r="B32" s="243">
        <v>26</v>
      </c>
      <c r="C32" s="244">
        <v>12</v>
      </c>
      <c r="D32" s="244">
        <v>400</v>
      </c>
      <c r="E32" s="245">
        <v>68</v>
      </c>
      <c r="F32" s="186" t="str">
        <f t="shared" si="1"/>
        <v/>
      </c>
      <c r="G32" s="187" t="str">
        <f t="shared" si="1"/>
        <v/>
      </c>
      <c r="H32" s="193" t="str">
        <f t="shared" si="1"/>
        <v/>
      </c>
      <c r="I32" s="193">
        <f t="shared" si="1"/>
        <v>272</v>
      </c>
      <c r="J32" s="187" t="str">
        <f t="shared" si="1"/>
        <v/>
      </c>
      <c r="K32" s="188" t="str">
        <f t="shared" si="1"/>
        <v/>
      </c>
    </row>
    <row r="33" spans="1:11">
      <c r="A33" s="190"/>
      <c r="B33" s="243">
        <v>27</v>
      </c>
      <c r="C33" s="244">
        <v>12</v>
      </c>
      <c r="D33" s="244">
        <v>214</v>
      </c>
      <c r="E33" s="245">
        <v>10</v>
      </c>
      <c r="F33" s="186" t="str">
        <f t="shared" si="1"/>
        <v/>
      </c>
      <c r="G33" s="187" t="str">
        <f t="shared" si="1"/>
        <v/>
      </c>
      <c r="H33" s="193" t="str">
        <f t="shared" si="1"/>
        <v/>
      </c>
      <c r="I33" s="193">
        <f t="shared" si="1"/>
        <v>21.4</v>
      </c>
      <c r="J33" s="187" t="str">
        <f t="shared" ref="F33:K51" si="2">IF($C33=J$6,$D33*$E33/100,"")</f>
        <v/>
      </c>
      <c r="K33" s="188" t="str">
        <f t="shared" si="2"/>
        <v/>
      </c>
    </row>
    <row r="34" spans="1:11">
      <c r="A34" s="190"/>
      <c r="B34" s="243">
        <v>28</v>
      </c>
      <c r="C34" s="244">
        <v>12</v>
      </c>
      <c r="D34" s="244">
        <v>413</v>
      </c>
      <c r="E34" s="245">
        <v>60</v>
      </c>
      <c r="F34" s="186" t="str">
        <f t="shared" si="2"/>
        <v/>
      </c>
      <c r="G34" s="187" t="str">
        <f t="shared" si="2"/>
        <v/>
      </c>
      <c r="H34" s="193" t="str">
        <f t="shared" si="2"/>
        <v/>
      </c>
      <c r="I34" s="193">
        <f t="shared" si="2"/>
        <v>247.8</v>
      </c>
      <c r="J34" s="187" t="str">
        <f t="shared" si="2"/>
        <v/>
      </c>
      <c r="K34" s="188" t="str">
        <f t="shared" si="2"/>
        <v/>
      </c>
    </row>
    <row r="35" spans="1:11">
      <c r="A35" s="190"/>
      <c r="B35" s="243">
        <v>29</v>
      </c>
      <c r="C35" s="244">
        <v>10</v>
      </c>
      <c r="D35" s="244">
        <v>1200</v>
      </c>
      <c r="E35" s="245">
        <v>98</v>
      </c>
      <c r="F35" s="186" t="str">
        <f t="shared" si="2"/>
        <v/>
      </c>
      <c r="G35" s="187" t="str">
        <f t="shared" si="2"/>
        <v/>
      </c>
      <c r="H35" s="193">
        <f t="shared" si="2"/>
        <v>1176</v>
      </c>
      <c r="I35" s="193" t="str">
        <f t="shared" si="2"/>
        <v/>
      </c>
      <c r="J35" s="187" t="str">
        <f t="shared" si="2"/>
        <v/>
      </c>
      <c r="K35" s="188" t="str">
        <f t="shared" si="2"/>
        <v/>
      </c>
    </row>
    <row r="36" spans="1:11">
      <c r="A36" s="190"/>
      <c r="B36" s="243">
        <v>30</v>
      </c>
      <c r="C36" s="244">
        <v>10</v>
      </c>
      <c r="D36" s="244">
        <v>490</v>
      </c>
      <c r="E36" s="245">
        <v>30</v>
      </c>
      <c r="F36" s="186" t="str">
        <f t="shared" si="2"/>
        <v/>
      </c>
      <c r="G36" s="187" t="str">
        <f t="shared" si="2"/>
        <v/>
      </c>
      <c r="H36" s="193">
        <f t="shared" si="2"/>
        <v>147</v>
      </c>
      <c r="I36" s="193" t="str">
        <f t="shared" si="2"/>
        <v/>
      </c>
      <c r="J36" s="187" t="str">
        <f t="shared" si="2"/>
        <v/>
      </c>
      <c r="K36" s="188" t="str">
        <f t="shared" si="2"/>
        <v/>
      </c>
    </row>
    <row r="37" spans="1:11">
      <c r="A37" s="190"/>
      <c r="B37" s="243">
        <v>31</v>
      </c>
      <c r="C37" s="244">
        <v>10</v>
      </c>
      <c r="D37" s="244">
        <v>145</v>
      </c>
      <c r="E37" s="245">
        <v>38</v>
      </c>
      <c r="F37" s="186" t="str">
        <f t="shared" si="2"/>
        <v/>
      </c>
      <c r="G37" s="187" t="str">
        <f t="shared" si="2"/>
        <v/>
      </c>
      <c r="H37" s="193">
        <f t="shared" si="2"/>
        <v>55.1</v>
      </c>
      <c r="I37" s="193" t="str">
        <f t="shared" si="2"/>
        <v/>
      </c>
      <c r="J37" s="187" t="str">
        <f t="shared" si="2"/>
        <v/>
      </c>
      <c r="K37" s="188" t="str">
        <f t="shared" si="2"/>
        <v/>
      </c>
    </row>
    <row r="38" spans="1:11">
      <c r="A38" s="190"/>
      <c r="B38" s="243">
        <v>32</v>
      </c>
      <c r="C38" s="244">
        <v>10</v>
      </c>
      <c r="D38" s="244">
        <v>473</v>
      </c>
      <c r="E38" s="245">
        <v>22</v>
      </c>
      <c r="F38" s="186" t="str">
        <f t="shared" si="2"/>
        <v/>
      </c>
      <c r="G38" s="187" t="str">
        <f t="shared" si="2"/>
        <v/>
      </c>
      <c r="H38" s="193">
        <f t="shared" si="2"/>
        <v>104.06</v>
      </c>
      <c r="I38" s="193" t="str">
        <f t="shared" si="2"/>
        <v/>
      </c>
      <c r="J38" s="187" t="str">
        <f t="shared" si="2"/>
        <v/>
      </c>
      <c r="K38" s="188" t="str">
        <f t="shared" si="2"/>
        <v/>
      </c>
    </row>
    <row r="39" spans="1:11">
      <c r="A39" s="190"/>
      <c r="B39" s="243">
        <v>33</v>
      </c>
      <c r="C39" s="244">
        <v>10</v>
      </c>
      <c r="D39" s="244">
        <v>353</v>
      </c>
      <c r="E39" s="245">
        <v>22</v>
      </c>
      <c r="F39" s="186" t="str">
        <f t="shared" si="2"/>
        <v/>
      </c>
      <c r="G39" s="187" t="str">
        <f t="shared" si="2"/>
        <v/>
      </c>
      <c r="H39" s="193">
        <f t="shared" si="2"/>
        <v>77.66</v>
      </c>
      <c r="I39" s="193" t="str">
        <f t="shared" si="2"/>
        <v/>
      </c>
      <c r="J39" s="187" t="str">
        <f t="shared" si="2"/>
        <v/>
      </c>
      <c r="K39" s="188" t="str">
        <f t="shared" si="2"/>
        <v/>
      </c>
    </row>
    <row r="40" spans="1:11">
      <c r="A40" s="190"/>
      <c r="B40" s="243">
        <v>34</v>
      </c>
      <c r="C40" s="244">
        <v>10</v>
      </c>
      <c r="D40" s="244">
        <v>190</v>
      </c>
      <c r="E40" s="245">
        <v>22</v>
      </c>
      <c r="F40" s="186" t="str">
        <f t="shared" si="2"/>
        <v/>
      </c>
      <c r="G40" s="187" t="str">
        <f t="shared" si="2"/>
        <v/>
      </c>
      <c r="H40" s="193">
        <f t="shared" si="2"/>
        <v>41.8</v>
      </c>
      <c r="I40" s="193" t="str">
        <f t="shared" si="2"/>
        <v/>
      </c>
      <c r="J40" s="187" t="str">
        <f t="shared" si="2"/>
        <v/>
      </c>
      <c r="K40" s="188" t="str">
        <f t="shared" si="2"/>
        <v/>
      </c>
    </row>
    <row r="41" spans="1:11" ht="15.6" customHeight="1">
      <c r="A41" s="190"/>
      <c r="B41" s="243">
        <v>35</v>
      </c>
      <c r="C41" s="244">
        <v>10</v>
      </c>
      <c r="D41" s="244">
        <v>396</v>
      </c>
      <c r="E41" s="245">
        <v>22</v>
      </c>
      <c r="F41" s="186" t="str">
        <f t="shared" si="2"/>
        <v/>
      </c>
      <c r="G41" s="187" t="str">
        <f t="shared" si="2"/>
        <v/>
      </c>
      <c r="H41" s="193">
        <f t="shared" si="2"/>
        <v>87.12</v>
      </c>
      <c r="I41" s="193" t="str">
        <f t="shared" si="2"/>
        <v/>
      </c>
      <c r="J41" s="187" t="str">
        <f t="shared" si="2"/>
        <v/>
      </c>
      <c r="K41" s="188" t="str">
        <f t="shared" si="2"/>
        <v/>
      </c>
    </row>
    <row r="42" spans="1:11" ht="15.6" customHeight="1">
      <c r="A42" s="190"/>
      <c r="B42" s="243">
        <v>36</v>
      </c>
      <c r="C42" s="244">
        <v>10</v>
      </c>
      <c r="D42" s="244">
        <v>671</v>
      </c>
      <c r="E42" s="245">
        <v>10</v>
      </c>
      <c r="F42" s="186" t="str">
        <f t="shared" si="2"/>
        <v/>
      </c>
      <c r="G42" s="187" t="str">
        <f t="shared" si="2"/>
        <v/>
      </c>
      <c r="H42" s="193">
        <f t="shared" si="2"/>
        <v>67.099999999999994</v>
      </c>
      <c r="I42" s="193" t="str">
        <f t="shared" si="2"/>
        <v/>
      </c>
      <c r="J42" s="187" t="str">
        <f t="shared" si="2"/>
        <v/>
      </c>
      <c r="K42" s="188" t="str">
        <f t="shared" si="2"/>
        <v/>
      </c>
    </row>
    <row r="43" spans="1:11" ht="15.6" customHeight="1">
      <c r="A43" s="190"/>
      <c r="B43" s="243">
        <v>37</v>
      </c>
      <c r="C43" s="244">
        <v>10</v>
      </c>
      <c r="D43" s="244">
        <v>689</v>
      </c>
      <c r="E43" s="245">
        <v>40</v>
      </c>
      <c r="F43" s="186" t="str">
        <f t="shared" si="2"/>
        <v/>
      </c>
      <c r="G43" s="187" t="str">
        <f t="shared" si="2"/>
        <v/>
      </c>
      <c r="H43" s="193">
        <f t="shared" si="2"/>
        <v>275.60000000000002</v>
      </c>
      <c r="I43" s="193" t="str">
        <f t="shared" si="2"/>
        <v/>
      </c>
      <c r="J43" s="187" t="str">
        <f t="shared" si="2"/>
        <v/>
      </c>
      <c r="K43" s="188" t="str">
        <f t="shared" si="2"/>
        <v/>
      </c>
    </row>
    <row r="44" spans="1:11" ht="15.6" customHeight="1">
      <c r="A44" s="190"/>
      <c r="B44" s="243">
        <v>38</v>
      </c>
      <c r="C44" s="244">
        <v>10</v>
      </c>
      <c r="D44" s="244">
        <v>578</v>
      </c>
      <c r="E44" s="245">
        <v>14</v>
      </c>
      <c r="F44" s="186" t="str">
        <f t="shared" si="2"/>
        <v/>
      </c>
      <c r="G44" s="187" t="str">
        <f t="shared" si="2"/>
        <v/>
      </c>
      <c r="H44" s="193">
        <f t="shared" si="2"/>
        <v>80.92</v>
      </c>
      <c r="I44" s="193" t="str">
        <f t="shared" si="2"/>
        <v/>
      </c>
      <c r="J44" s="187" t="str">
        <f t="shared" si="2"/>
        <v/>
      </c>
      <c r="K44" s="188" t="str">
        <f t="shared" si="2"/>
        <v/>
      </c>
    </row>
    <row r="45" spans="1:11" ht="15.6" customHeight="1">
      <c r="A45" s="190"/>
      <c r="B45" s="243">
        <v>39</v>
      </c>
      <c r="C45" s="244">
        <v>10</v>
      </c>
      <c r="D45" s="244">
        <v>690</v>
      </c>
      <c r="E45" s="245">
        <v>10</v>
      </c>
      <c r="F45" s="186" t="str">
        <f t="shared" si="2"/>
        <v/>
      </c>
      <c r="G45" s="187" t="str">
        <f t="shared" si="2"/>
        <v/>
      </c>
      <c r="H45" s="193">
        <f t="shared" si="2"/>
        <v>69</v>
      </c>
      <c r="I45" s="193" t="str">
        <f t="shared" si="2"/>
        <v/>
      </c>
      <c r="J45" s="187" t="str">
        <f t="shared" si="2"/>
        <v/>
      </c>
      <c r="K45" s="188" t="str">
        <f t="shared" si="2"/>
        <v/>
      </c>
    </row>
    <row r="46" spans="1:11" ht="15.6" customHeight="1">
      <c r="A46" s="190"/>
      <c r="B46" s="243">
        <v>40</v>
      </c>
      <c r="C46" s="244">
        <v>16</v>
      </c>
      <c r="D46" s="244">
        <v>965</v>
      </c>
      <c r="E46" s="245">
        <v>4</v>
      </c>
      <c r="F46" s="186" t="str">
        <f t="shared" si="2"/>
        <v/>
      </c>
      <c r="G46" s="187" t="str">
        <f t="shared" si="2"/>
        <v/>
      </c>
      <c r="H46" s="193" t="str">
        <f t="shared" si="2"/>
        <v/>
      </c>
      <c r="I46" s="193" t="str">
        <f t="shared" si="2"/>
        <v/>
      </c>
      <c r="J46" s="187">
        <f t="shared" si="2"/>
        <v>38.6</v>
      </c>
      <c r="K46" s="188" t="str">
        <f t="shared" si="2"/>
        <v/>
      </c>
    </row>
    <row r="47" spans="1:11" ht="15.6" customHeight="1">
      <c r="A47" s="190"/>
      <c r="B47" s="243">
        <v>41</v>
      </c>
      <c r="C47" s="244">
        <v>16</v>
      </c>
      <c r="D47" s="244">
        <v>343</v>
      </c>
      <c r="E47" s="245">
        <v>4</v>
      </c>
      <c r="F47" s="186" t="str">
        <f t="shared" si="2"/>
        <v/>
      </c>
      <c r="G47" s="187" t="str">
        <f t="shared" si="2"/>
        <v/>
      </c>
      <c r="H47" s="193" t="str">
        <f t="shared" si="2"/>
        <v/>
      </c>
      <c r="I47" s="193" t="str">
        <f t="shared" si="2"/>
        <v/>
      </c>
      <c r="J47" s="187">
        <f t="shared" si="2"/>
        <v>13.72</v>
      </c>
      <c r="K47" s="188" t="str">
        <f t="shared" si="2"/>
        <v/>
      </c>
    </row>
    <row r="48" spans="1:11" ht="15.6" customHeight="1">
      <c r="A48" s="190"/>
      <c r="B48" s="243" t="s">
        <v>30</v>
      </c>
      <c r="C48" s="244">
        <v>8</v>
      </c>
      <c r="D48" s="244">
        <v>82</v>
      </c>
      <c r="E48" s="245">
        <v>6</v>
      </c>
      <c r="F48" s="186" t="str">
        <f t="shared" si="2"/>
        <v/>
      </c>
      <c r="G48" s="187">
        <f t="shared" si="2"/>
        <v>4.92</v>
      </c>
      <c r="H48" s="193" t="str">
        <f t="shared" si="2"/>
        <v/>
      </c>
      <c r="I48" s="193" t="str">
        <f t="shared" si="2"/>
        <v/>
      </c>
      <c r="J48" s="187" t="str">
        <f t="shared" si="2"/>
        <v/>
      </c>
      <c r="K48" s="188" t="str">
        <f t="shared" si="2"/>
        <v/>
      </c>
    </row>
    <row r="49" spans="1:11" ht="15.6" customHeight="1">
      <c r="A49" s="190"/>
      <c r="B49" s="243" t="s">
        <v>91</v>
      </c>
      <c r="C49" s="244">
        <v>8</v>
      </c>
      <c r="D49" s="244">
        <v>88</v>
      </c>
      <c r="E49" s="245">
        <v>46</v>
      </c>
      <c r="F49" s="186" t="str">
        <f t="shared" si="2"/>
        <v/>
      </c>
      <c r="G49" s="187">
        <f t="shared" si="2"/>
        <v>40.479999999999997</v>
      </c>
      <c r="H49" s="193" t="str">
        <f t="shared" si="2"/>
        <v/>
      </c>
      <c r="I49" s="193" t="str">
        <f t="shared" si="2"/>
        <v/>
      </c>
      <c r="J49" s="187" t="str">
        <f t="shared" si="2"/>
        <v/>
      </c>
      <c r="K49" s="188" t="str">
        <f t="shared" si="2"/>
        <v/>
      </c>
    </row>
    <row r="50" spans="1:11" ht="15.6" customHeight="1">
      <c r="A50" s="190"/>
      <c r="B50" s="243" t="s">
        <v>103</v>
      </c>
      <c r="C50" s="244">
        <v>8</v>
      </c>
      <c r="D50" s="244">
        <v>75</v>
      </c>
      <c r="E50" s="245">
        <v>46</v>
      </c>
      <c r="F50" s="186" t="str">
        <f t="shared" si="2"/>
        <v/>
      </c>
      <c r="G50" s="187">
        <f t="shared" si="2"/>
        <v>34.5</v>
      </c>
      <c r="H50" s="193" t="str">
        <f t="shared" si="2"/>
        <v/>
      </c>
      <c r="I50" s="193" t="str">
        <f t="shared" si="2"/>
        <v/>
      </c>
      <c r="J50" s="187" t="str">
        <f t="shared" si="2"/>
        <v/>
      </c>
      <c r="K50" s="188" t="str">
        <f t="shared" si="2"/>
        <v/>
      </c>
    </row>
    <row r="51" spans="1:11" ht="15.6" customHeight="1">
      <c r="A51" s="190"/>
      <c r="B51" s="243" t="s">
        <v>104</v>
      </c>
      <c r="C51" s="244">
        <v>10</v>
      </c>
      <c r="D51" s="244">
        <v>298</v>
      </c>
      <c r="E51" s="245">
        <v>22</v>
      </c>
      <c r="F51" s="186" t="str">
        <f t="shared" si="2"/>
        <v/>
      </c>
      <c r="G51" s="187" t="str">
        <f t="shared" si="2"/>
        <v/>
      </c>
      <c r="H51" s="193">
        <f t="shared" si="2"/>
        <v>65.56</v>
      </c>
      <c r="I51" s="193" t="str">
        <f t="shared" si="2"/>
        <v/>
      </c>
      <c r="J51" s="187" t="str">
        <f t="shared" si="2"/>
        <v/>
      </c>
      <c r="K51" s="188" t="str">
        <f t="shared" si="2"/>
        <v/>
      </c>
    </row>
    <row r="52" spans="1:11">
      <c r="A52" s="190"/>
      <c r="B52" s="243" t="s">
        <v>116</v>
      </c>
      <c r="C52" s="244">
        <v>10</v>
      </c>
      <c r="D52" s="244">
        <v>208</v>
      </c>
      <c r="E52" s="245">
        <v>21</v>
      </c>
      <c r="F52" s="186" t="str">
        <f t="shared" si="1"/>
        <v/>
      </c>
      <c r="G52" s="187" t="str">
        <f t="shared" si="1"/>
        <v/>
      </c>
      <c r="H52" s="193">
        <f t="shared" si="1"/>
        <v>43.68</v>
      </c>
      <c r="I52" s="193" t="str">
        <f t="shared" si="1"/>
        <v/>
      </c>
      <c r="J52" s="187" t="str">
        <f t="shared" si="1"/>
        <v/>
      </c>
      <c r="K52" s="188" t="str">
        <f t="shared" si="1"/>
        <v/>
      </c>
    </row>
    <row r="53" spans="1:11">
      <c r="A53" s="190"/>
      <c r="B53" s="243" t="s">
        <v>117</v>
      </c>
      <c r="C53" s="244">
        <v>10</v>
      </c>
      <c r="D53" s="244">
        <v>128</v>
      </c>
      <c r="E53" s="245">
        <v>7</v>
      </c>
      <c r="F53" s="186" t="str">
        <f t="shared" ref="F53:K55" si="3">IF($C53=F$6,$D53*$E53/100,"")</f>
        <v/>
      </c>
      <c r="G53" s="187" t="str">
        <f t="shared" si="3"/>
        <v/>
      </c>
      <c r="H53" s="193">
        <f t="shared" si="3"/>
        <v>8.9600000000000009</v>
      </c>
      <c r="I53" s="193" t="str">
        <f t="shared" si="3"/>
        <v/>
      </c>
      <c r="J53" s="187" t="str">
        <f t="shared" si="3"/>
        <v/>
      </c>
      <c r="K53" s="188" t="str">
        <f t="shared" si="3"/>
        <v/>
      </c>
    </row>
    <row r="54" spans="1:11">
      <c r="A54" s="190"/>
      <c r="B54" s="243" t="s">
        <v>118</v>
      </c>
      <c r="C54" s="244">
        <v>10</v>
      </c>
      <c r="D54" s="244">
        <v>346</v>
      </c>
      <c r="E54" s="245">
        <v>10</v>
      </c>
      <c r="F54" s="186" t="str">
        <f t="shared" si="3"/>
        <v/>
      </c>
      <c r="G54" s="187" t="str">
        <f t="shared" si="3"/>
        <v/>
      </c>
      <c r="H54" s="193">
        <f t="shared" si="3"/>
        <v>34.6</v>
      </c>
      <c r="I54" s="193" t="str">
        <f t="shared" si="3"/>
        <v/>
      </c>
      <c r="J54" s="187" t="str">
        <f t="shared" si="3"/>
        <v/>
      </c>
      <c r="K54" s="188" t="str">
        <f t="shared" si="3"/>
        <v/>
      </c>
    </row>
    <row r="55" spans="1:11">
      <c r="A55" s="190"/>
      <c r="B55" s="243" t="s">
        <v>119</v>
      </c>
      <c r="C55" s="244">
        <v>10</v>
      </c>
      <c r="D55" s="244">
        <v>250</v>
      </c>
      <c r="E55" s="245">
        <v>10</v>
      </c>
      <c r="F55" s="186" t="str">
        <f t="shared" si="3"/>
        <v/>
      </c>
      <c r="G55" s="187" t="str">
        <f t="shared" si="3"/>
        <v/>
      </c>
      <c r="H55" s="193">
        <f t="shared" si="3"/>
        <v>25</v>
      </c>
      <c r="I55" s="193" t="str">
        <f t="shared" si="3"/>
        <v/>
      </c>
      <c r="J55" s="187" t="str">
        <f t="shared" si="3"/>
        <v/>
      </c>
      <c r="K55" s="188" t="str">
        <f t="shared" si="3"/>
        <v/>
      </c>
    </row>
    <row r="56" spans="1:11" ht="13.9" customHeight="1">
      <c r="A56" s="190"/>
      <c r="B56" s="243" t="s">
        <v>65</v>
      </c>
      <c r="C56" s="244">
        <v>12</v>
      </c>
      <c r="D56" s="244">
        <v>119</v>
      </c>
      <c r="E56" s="245">
        <v>304</v>
      </c>
      <c r="F56" s="186" t="str">
        <f t="shared" si="1"/>
        <v/>
      </c>
      <c r="G56" s="187" t="str">
        <f t="shared" si="1"/>
        <v/>
      </c>
      <c r="H56" s="193" t="str">
        <f t="shared" si="1"/>
        <v/>
      </c>
      <c r="I56" s="193">
        <f t="shared" si="1"/>
        <v>361.76</v>
      </c>
      <c r="J56" s="187" t="str">
        <f t="shared" si="1"/>
        <v/>
      </c>
      <c r="K56" s="188" t="str">
        <f t="shared" si="1"/>
        <v/>
      </c>
    </row>
    <row r="57" spans="1:11" ht="13.9" customHeight="1">
      <c r="A57" s="190"/>
      <c r="B57" s="243" t="s">
        <v>66</v>
      </c>
      <c r="C57" s="244">
        <v>12</v>
      </c>
      <c r="D57" s="244">
        <v>117</v>
      </c>
      <c r="E57" s="245">
        <v>15</v>
      </c>
      <c r="F57" s="186" t="str">
        <f t="shared" si="1"/>
        <v/>
      </c>
      <c r="G57" s="187" t="str">
        <f t="shared" si="1"/>
        <v/>
      </c>
      <c r="H57" s="193" t="str">
        <f t="shared" si="1"/>
        <v/>
      </c>
      <c r="I57" s="193">
        <f t="shared" si="1"/>
        <v>17.55</v>
      </c>
      <c r="J57" s="187" t="str">
        <f t="shared" si="1"/>
        <v/>
      </c>
      <c r="K57" s="188" t="str">
        <f t="shared" si="1"/>
        <v/>
      </c>
    </row>
    <row r="58" spans="1:11">
      <c r="A58" s="190"/>
      <c r="B58" s="243" t="s">
        <v>71</v>
      </c>
      <c r="C58" s="244">
        <v>12</v>
      </c>
      <c r="D58" s="244">
        <v>134</v>
      </c>
      <c r="E58" s="245">
        <v>52</v>
      </c>
      <c r="F58" s="186" t="str">
        <f t="shared" si="1"/>
        <v/>
      </c>
      <c r="G58" s="187" t="str">
        <f t="shared" si="1"/>
        <v/>
      </c>
      <c r="H58" s="193" t="str">
        <f t="shared" si="1"/>
        <v/>
      </c>
      <c r="I58" s="193">
        <f t="shared" si="1"/>
        <v>69.680000000000007</v>
      </c>
      <c r="J58" s="187" t="str">
        <f t="shared" si="1"/>
        <v/>
      </c>
      <c r="K58" s="188" t="str">
        <f t="shared" si="1"/>
        <v/>
      </c>
    </row>
    <row r="59" spans="1:11">
      <c r="A59" s="190"/>
      <c r="B59" s="243" t="s">
        <v>83</v>
      </c>
      <c r="C59" s="244">
        <v>12</v>
      </c>
      <c r="D59" s="244">
        <v>150</v>
      </c>
      <c r="E59" s="245">
        <v>8</v>
      </c>
      <c r="F59" s="186" t="str">
        <f t="shared" si="1"/>
        <v/>
      </c>
      <c r="G59" s="187" t="str">
        <f t="shared" si="1"/>
        <v/>
      </c>
      <c r="H59" s="193" t="str">
        <f t="shared" si="1"/>
        <v/>
      </c>
      <c r="I59" s="193">
        <f t="shared" si="1"/>
        <v>12</v>
      </c>
      <c r="J59" s="187" t="str">
        <f t="shared" si="1"/>
        <v/>
      </c>
      <c r="K59" s="188" t="str">
        <f t="shared" si="1"/>
        <v/>
      </c>
    </row>
    <row r="60" spans="1:11">
      <c r="A60" s="190"/>
      <c r="B60" s="243" t="s">
        <v>92</v>
      </c>
      <c r="C60" s="244">
        <v>12</v>
      </c>
      <c r="D60" s="244">
        <v>100</v>
      </c>
      <c r="E60" s="245">
        <v>8</v>
      </c>
      <c r="F60" s="186" t="str">
        <f t="shared" si="1"/>
        <v/>
      </c>
      <c r="G60" s="187" t="str">
        <f t="shared" si="1"/>
        <v/>
      </c>
      <c r="H60" s="193" t="str">
        <f t="shared" si="1"/>
        <v/>
      </c>
      <c r="I60" s="193">
        <f t="shared" si="1"/>
        <v>8</v>
      </c>
      <c r="J60" s="187" t="str">
        <f t="shared" si="1"/>
        <v/>
      </c>
      <c r="K60" s="188" t="str">
        <f t="shared" si="1"/>
        <v/>
      </c>
    </row>
    <row r="61" spans="1:11" ht="15.75" thickBot="1">
      <c r="A61" s="190"/>
      <c r="B61" s="243" t="s">
        <v>11</v>
      </c>
      <c r="C61" s="244">
        <v>6</v>
      </c>
      <c r="D61" s="244">
        <v>33</v>
      </c>
      <c r="E61" s="245">
        <v>255</v>
      </c>
      <c r="F61" s="186">
        <f t="shared" si="1"/>
        <v>84.15</v>
      </c>
      <c r="G61" s="187" t="str">
        <f t="shared" si="1"/>
        <v/>
      </c>
      <c r="H61" s="193" t="str">
        <f t="shared" si="1"/>
        <v/>
      </c>
      <c r="I61" s="193" t="str">
        <f t="shared" si="1"/>
        <v/>
      </c>
      <c r="J61" s="187" t="str">
        <f t="shared" si="1"/>
        <v/>
      </c>
      <c r="K61" s="188" t="str">
        <f t="shared" si="1"/>
        <v/>
      </c>
    </row>
    <row r="62" spans="1:11">
      <c r="A62" s="191"/>
      <c r="B62" s="264" t="s">
        <v>3</v>
      </c>
      <c r="C62" s="265"/>
      <c r="D62" s="265"/>
      <c r="E62" s="238" t="s">
        <v>4</v>
      </c>
      <c r="F62" s="200">
        <f t="shared" ref="F62:K62" si="4">SUM(F7:F61)</f>
        <v>84.15</v>
      </c>
      <c r="G62" s="201">
        <f t="shared" si="4"/>
        <v>79.900000000000006</v>
      </c>
      <c r="H62" s="201">
        <f t="shared" si="4"/>
        <v>2359.1599999999994</v>
      </c>
      <c r="I62" s="201">
        <f t="shared" si="4"/>
        <v>3799.2400000000002</v>
      </c>
      <c r="J62" s="201">
        <f t="shared" si="4"/>
        <v>103.52000000000001</v>
      </c>
      <c r="K62" s="202">
        <f t="shared" si="4"/>
        <v>41.2</v>
      </c>
    </row>
    <row r="63" spans="1:11" ht="16.899999999999999" customHeight="1">
      <c r="A63" s="191"/>
      <c r="B63" s="266" t="s">
        <v>5</v>
      </c>
      <c r="C63" s="267"/>
      <c r="D63" s="267"/>
      <c r="E63" s="194" t="s">
        <v>6</v>
      </c>
      <c r="F63" s="166">
        <f t="shared" ref="F63:K63" si="5">ROUND(F6^2*PI()/4*7.85/1000,3)</f>
        <v>0.222</v>
      </c>
      <c r="G63" s="74">
        <f t="shared" si="5"/>
        <v>0.39500000000000002</v>
      </c>
      <c r="H63" s="74">
        <f t="shared" si="5"/>
        <v>0.61699999999999999</v>
      </c>
      <c r="I63" s="74">
        <f t="shared" si="5"/>
        <v>0.88800000000000001</v>
      </c>
      <c r="J63" s="74">
        <f t="shared" si="5"/>
        <v>1.5780000000000001</v>
      </c>
      <c r="K63" s="75">
        <f t="shared" si="5"/>
        <v>2.4660000000000002</v>
      </c>
    </row>
    <row r="64" spans="1:11" ht="16.5" thickBot="1">
      <c r="A64" s="191"/>
      <c r="B64" s="268" t="s">
        <v>7</v>
      </c>
      <c r="C64" s="269"/>
      <c r="D64" s="269"/>
      <c r="E64" s="232" t="s">
        <v>6</v>
      </c>
      <c r="F64" s="167">
        <f t="shared" ref="F64:K64" si="6">F62*F63</f>
        <v>18.6813</v>
      </c>
      <c r="G64" s="76">
        <f t="shared" si="6"/>
        <v>31.560500000000005</v>
      </c>
      <c r="H64" s="76">
        <f t="shared" si="6"/>
        <v>1455.6017199999997</v>
      </c>
      <c r="I64" s="76">
        <f t="shared" si="6"/>
        <v>3373.7251200000001</v>
      </c>
      <c r="J64" s="76">
        <f t="shared" si="6"/>
        <v>163.35456000000002</v>
      </c>
      <c r="K64" s="77">
        <f t="shared" si="6"/>
        <v>101.59920000000001</v>
      </c>
    </row>
    <row r="65" spans="1:11" ht="18.75" thickBot="1">
      <c r="A65" s="191"/>
      <c r="B65" s="205"/>
      <c r="C65" s="205"/>
      <c r="D65" s="205"/>
      <c r="E65" s="205"/>
      <c r="F65" s="270">
        <f>SUM(F64:K64)</f>
        <v>5144.5223999999989</v>
      </c>
      <c r="G65" s="271"/>
      <c r="H65" s="271"/>
      <c r="I65" s="271"/>
      <c r="J65" s="271"/>
      <c r="K65" s="272"/>
    </row>
  </sheetData>
  <mergeCells count="11">
    <mergeCell ref="B62:D62"/>
    <mergeCell ref="B63:D63"/>
    <mergeCell ref="B64:D64"/>
    <mergeCell ref="F65:K65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view="pageBreakPreview" topLeftCell="C1" zoomScale="99" zoomScaleNormal="100" zoomScaleSheetLayoutView="99" zoomScalePageLayoutView="130" workbookViewId="0">
      <selection activeCell="J28" sqref="J28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121</v>
      </c>
      <c r="E1" s="215"/>
      <c r="F1" s="215"/>
      <c r="J1" s="190"/>
    </row>
    <row r="2" spans="1:14" s="191" customFormat="1" ht="18">
      <c r="C2" s="216"/>
      <c r="D2" s="34" t="s">
        <v>122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550</v>
      </c>
      <c r="E7" s="241">
        <v>266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1463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12</v>
      </c>
      <c r="D8" s="184">
        <v>207</v>
      </c>
      <c r="E8" s="240">
        <v>21</v>
      </c>
      <c r="F8" s="186" t="str">
        <f t="shared" ref="F8:K8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43.47</v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12</v>
      </c>
      <c r="D9" s="244">
        <v>471</v>
      </c>
      <c r="E9" s="245">
        <v>21</v>
      </c>
      <c r="F9" s="186" t="str">
        <f t="shared" ref="F9:K51" si="2">IF($C9=F$6,$D9*$E9/100,"")</f>
        <v/>
      </c>
      <c r="G9" s="187" t="str">
        <f t="shared" si="2"/>
        <v/>
      </c>
      <c r="H9" s="193" t="str">
        <f t="shared" si="2"/>
        <v/>
      </c>
      <c r="I9" s="193">
        <f t="shared" si="2"/>
        <v>98.91</v>
      </c>
      <c r="J9" s="187" t="str">
        <f t="shared" si="2"/>
        <v/>
      </c>
      <c r="K9" s="188" t="str">
        <f t="shared" si="2"/>
        <v/>
      </c>
      <c r="L9" s="205"/>
    </row>
    <row r="10" spans="1:14" s="190" customFormat="1">
      <c r="B10" s="243">
        <v>4</v>
      </c>
      <c r="C10" s="244">
        <v>12</v>
      </c>
      <c r="D10" s="244">
        <v>161</v>
      </c>
      <c r="E10" s="245">
        <v>14</v>
      </c>
      <c r="F10" s="186" t="str">
        <f t="shared" si="2"/>
        <v/>
      </c>
      <c r="G10" s="187" t="str">
        <f t="shared" si="2"/>
        <v/>
      </c>
      <c r="H10" s="193" t="str">
        <f t="shared" si="2"/>
        <v/>
      </c>
      <c r="I10" s="193">
        <f t="shared" si="2"/>
        <v>22.54</v>
      </c>
      <c r="J10" s="187" t="str">
        <f t="shared" si="2"/>
        <v/>
      </c>
      <c r="K10" s="188" t="str">
        <f t="shared" si="2"/>
        <v/>
      </c>
      <c r="L10" s="205"/>
    </row>
    <row r="11" spans="1:14" s="191" customFormat="1">
      <c r="A11" s="190"/>
      <c r="B11" s="243">
        <v>5</v>
      </c>
      <c r="C11" s="244">
        <v>12</v>
      </c>
      <c r="D11" s="244">
        <v>430</v>
      </c>
      <c r="E11" s="245">
        <v>238</v>
      </c>
      <c r="F11" s="186" t="str">
        <f t="shared" si="2"/>
        <v/>
      </c>
      <c r="G11" s="187" t="str">
        <f t="shared" si="2"/>
        <v/>
      </c>
      <c r="H11" s="193" t="str">
        <f t="shared" si="2"/>
        <v/>
      </c>
      <c r="I11" s="193">
        <f t="shared" si="2"/>
        <v>1023.4</v>
      </c>
      <c r="J11" s="187" t="str">
        <f t="shared" si="2"/>
        <v/>
      </c>
      <c r="K11" s="188" t="str">
        <f t="shared" si="2"/>
        <v/>
      </c>
    </row>
    <row r="12" spans="1:14" s="191" customFormat="1">
      <c r="A12" s="190"/>
      <c r="B12" s="243" t="s">
        <v>123</v>
      </c>
      <c r="C12" s="244">
        <v>12</v>
      </c>
      <c r="D12" s="244">
        <v>326</v>
      </c>
      <c r="E12" s="245">
        <v>90</v>
      </c>
      <c r="F12" s="186" t="str">
        <f t="shared" si="2"/>
        <v/>
      </c>
      <c r="G12" s="187" t="str">
        <f t="shared" si="2"/>
        <v/>
      </c>
      <c r="H12" s="193" t="str">
        <f t="shared" si="2"/>
        <v/>
      </c>
      <c r="I12" s="193">
        <f t="shared" si="2"/>
        <v>293.39999999999998</v>
      </c>
      <c r="J12" s="187" t="str">
        <f t="shared" si="2"/>
        <v/>
      </c>
      <c r="K12" s="188" t="str">
        <f t="shared" si="2"/>
        <v/>
      </c>
    </row>
    <row r="13" spans="1:14" s="191" customFormat="1">
      <c r="A13" s="190"/>
      <c r="B13" s="243">
        <v>6</v>
      </c>
      <c r="C13" s="244">
        <v>12</v>
      </c>
      <c r="D13" s="244">
        <v>211</v>
      </c>
      <c r="E13" s="245">
        <v>61</v>
      </c>
      <c r="F13" s="186" t="str">
        <f t="shared" si="2"/>
        <v/>
      </c>
      <c r="G13" s="187" t="str">
        <f t="shared" si="2"/>
        <v/>
      </c>
      <c r="H13" s="193" t="str">
        <f t="shared" si="2"/>
        <v/>
      </c>
      <c r="I13" s="193">
        <f t="shared" si="2"/>
        <v>128.71</v>
      </c>
      <c r="J13" s="187" t="str">
        <f t="shared" si="2"/>
        <v/>
      </c>
      <c r="K13" s="188" t="str">
        <f t="shared" si="2"/>
        <v/>
      </c>
    </row>
    <row r="14" spans="1:14" s="191" customFormat="1">
      <c r="A14" s="190"/>
      <c r="B14" s="243">
        <v>7</v>
      </c>
      <c r="C14" s="244">
        <v>12</v>
      </c>
      <c r="D14" s="244">
        <v>377</v>
      </c>
      <c r="E14" s="245">
        <v>42</v>
      </c>
      <c r="F14" s="186" t="str">
        <f t="shared" si="2"/>
        <v/>
      </c>
      <c r="G14" s="187" t="str">
        <f t="shared" si="2"/>
        <v/>
      </c>
      <c r="H14" s="193" t="str">
        <f t="shared" si="2"/>
        <v/>
      </c>
      <c r="I14" s="193">
        <f t="shared" si="2"/>
        <v>158.34</v>
      </c>
      <c r="J14" s="187" t="str">
        <f t="shared" si="2"/>
        <v/>
      </c>
      <c r="K14" s="188" t="str">
        <f t="shared" si="2"/>
        <v/>
      </c>
    </row>
    <row r="15" spans="1:14" s="191" customFormat="1">
      <c r="A15" s="190"/>
      <c r="B15" s="243" t="s">
        <v>124</v>
      </c>
      <c r="C15" s="244">
        <v>12</v>
      </c>
      <c r="D15" s="244">
        <v>335</v>
      </c>
      <c r="E15" s="245">
        <v>95</v>
      </c>
      <c r="F15" s="186" t="str">
        <f t="shared" si="2"/>
        <v/>
      </c>
      <c r="G15" s="187" t="str">
        <f t="shared" si="2"/>
        <v/>
      </c>
      <c r="H15" s="193" t="str">
        <f t="shared" si="2"/>
        <v/>
      </c>
      <c r="I15" s="193">
        <f t="shared" si="2"/>
        <v>318.25</v>
      </c>
      <c r="J15" s="187" t="str">
        <f t="shared" si="2"/>
        <v/>
      </c>
      <c r="K15" s="188" t="str">
        <f t="shared" si="2"/>
        <v/>
      </c>
    </row>
    <row r="16" spans="1:14" s="191" customFormat="1">
      <c r="A16" s="190"/>
      <c r="B16" s="243">
        <v>8</v>
      </c>
      <c r="C16" s="244">
        <v>12</v>
      </c>
      <c r="D16" s="244">
        <v>430</v>
      </c>
      <c r="E16" s="245">
        <v>97</v>
      </c>
      <c r="F16" s="186" t="str">
        <f t="shared" si="2"/>
        <v/>
      </c>
      <c r="G16" s="187" t="str">
        <f t="shared" si="2"/>
        <v/>
      </c>
      <c r="H16" s="193" t="str">
        <f t="shared" si="2"/>
        <v/>
      </c>
      <c r="I16" s="193">
        <f t="shared" si="2"/>
        <v>417.1</v>
      </c>
      <c r="J16" s="187" t="str">
        <f t="shared" si="2"/>
        <v/>
      </c>
      <c r="K16" s="188" t="str">
        <f t="shared" si="2"/>
        <v/>
      </c>
    </row>
    <row r="17" spans="1:11">
      <c r="A17" s="190"/>
      <c r="B17" s="243">
        <v>9</v>
      </c>
      <c r="C17" s="244">
        <v>12</v>
      </c>
      <c r="D17" s="244">
        <v>322</v>
      </c>
      <c r="E17" s="245">
        <v>16</v>
      </c>
      <c r="F17" s="186" t="str">
        <f t="shared" si="2"/>
        <v/>
      </c>
      <c r="G17" s="187" t="str">
        <f t="shared" si="2"/>
        <v/>
      </c>
      <c r="H17" s="193" t="str">
        <f t="shared" si="2"/>
        <v/>
      </c>
      <c r="I17" s="193">
        <f t="shared" si="2"/>
        <v>51.52</v>
      </c>
      <c r="J17" s="187" t="str">
        <f t="shared" si="2"/>
        <v/>
      </c>
      <c r="K17" s="188" t="str">
        <f t="shared" si="2"/>
        <v/>
      </c>
    </row>
    <row r="18" spans="1:11">
      <c r="A18" s="190"/>
      <c r="B18" s="243">
        <v>10</v>
      </c>
      <c r="C18" s="244">
        <v>12</v>
      </c>
      <c r="D18" s="244">
        <v>250</v>
      </c>
      <c r="E18" s="245">
        <v>56</v>
      </c>
      <c r="F18" s="186" t="str">
        <f t="shared" si="2"/>
        <v/>
      </c>
      <c r="G18" s="187" t="str">
        <f t="shared" si="2"/>
        <v/>
      </c>
      <c r="H18" s="193" t="str">
        <f t="shared" si="2"/>
        <v/>
      </c>
      <c r="I18" s="193">
        <f t="shared" si="2"/>
        <v>140</v>
      </c>
      <c r="J18" s="187" t="str">
        <f t="shared" si="2"/>
        <v/>
      </c>
      <c r="K18" s="188" t="str">
        <f t="shared" si="2"/>
        <v/>
      </c>
    </row>
    <row r="19" spans="1:11">
      <c r="A19" s="190"/>
      <c r="B19" s="243">
        <v>11</v>
      </c>
      <c r="C19" s="244">
        <v>12</v>
      </c>
      <c r="D19" s="244">
        <v>80</v>
      </c>
      <c r="E19" s="245">
        <v>72</v>
      </c>
      <c r="F19" s="186" t="str">
        <f t="shared" si="2"/>
        <v/>
      </c>
      <c r="G19" s="187" t="str">
        <f t="shared" si="2"/>
        <v/>
      </c>
      <c r="H19" s="193" t="str">
        <f t="shared" si="2"/>
        <v/>
      </c>
      <c r="I19" s="193">
        <f t="shared" si="2"/>
        <v>57.6</v>
      </c>
      <c r="J19" s="187" t="str">
        <f t="shared" si="2"/>
        <v/>
      </c>
      <c r="K19" s="188" t="str">
        <f t="shared" si="2"/>
        <v/>
      </c>
    </row>
    <row r="20" spans="1:11">
      <c r="A20" s="190"/>
      <c r="B20" s="243">
        <v>12</v>
      </c>
      <c r="C20" s="244">
        <v>12</v>
      </c>
      <c r="D20" s="244">
        <v>357</v>
      </c>
      <c r="E20" s="245">
        <v>16</v>
      </c>
      <c r="F20" s="186" t="str">
        <f t="shared" si="2"/>
        <v/>
      </c>
      <c r="G20" s="187" t="str">
        <f t="shared" si="2"/>
        <v/>
      </c>
      <c r="H20" s="193" t="str">
        <f t="shared" si="2"/>
        <v/>
      </c>
      <c r="I20" s="193">
        <f t="shared" si="2"/>
        <v>57.12</v>
      </c>
      <c r="J20" s="187" t="str">
        <f t="shared" si="2"/>
        <v/>
      </c>
      <c r="K20" s="188" t="str">
        <f t="shared" si="2"/>
        <v/>
      </c>
    </row>
    <row r="21" spans="1:11">
      <c r="A21" s="190"/>
      <c r="B21" s="243">
        <v>13</v>
      </c>
      <c r="C21" s="244">
        <v>12</v>
      </c>
      <c r="D21" s="244">
        <v>449</v>
      </c>
      <c r="E21" s="245">
        <v>42</v>
      </c>
      <c r="F21" s="186" t="str">
        <f t="shared" si="2"/>
        <v/>
      </c>
      <c r="G21" s="187" t="str">
        <f t="shared" si="2"/>
        <v/>
      </c>
      <c r="H21" s="193" t="str">
        <f t="shared" si="2"/>
        <v/>
      </c>
      <c r="I21" s="193">
        <f t="shared" si="2"/>
        <v>188.58</v>
      </c>
      <c r="J21" s="187" t="str">
        <f t="shared" si="2"/>
        <v/>
      </c>
      <c r="K21" s="188" t="str">
        <f t="shared" si="2"/>
        <v/>
      </c>
    </row>
    <row r="22" spans="1:11">
      <c r="A22" s="190"/>
      <c r="B22" s="243">
        <v>14</v>
      </c>
      <c r="C22" s="244">
        <v>12</v>
      </c>
      <c r="D22" s="244">
        <v>191</v>
      </c>
      <c r="E22" s="245">
        <v>12</v>
      </c>
      <c r="F22" s="186" t="str">
        <f t="shared" si="2"/>
        <v/>
      </c>
      <c r="G22" s="187" t="str">
        <f t="shared" si="2"/>
        <v/>
      </c>
      <c r="H22" s="193" t="str">
        <f t="shared" si="2"/>
        <v/>
      </c>
      <c r="I22" s="193">
        <f t="shared" si="2"/>
        <v>22.92</v>
      </c>
      <c r="J22" s="187" t="str">
        <f t="shared" si="2"/>
        <v/>
      </c>
      <c r="K22" s="188" t="str">
        <f t="shared" si="2"/>
        <v/>
      </c>
    </row>
    <row r="23" spans="1:11">
      <c r="A23" s="190"/>
      <c r="B23" s="243">
        <v>15</v>
      </c>
      <c r="C23" s="244">
        <v>12</v>
      </c>
      <c r="D23" s="244">
        <v>343</v>
      </c>
      <c r="E23" s="245">
        <v>118</v>
      </c>
      <c r="F23" s="186" t="str">
        <f t="shared" si="2"/>
        <v/>
      </c>
      <c r="G23" s="187" t="str">
        <f t="shared" si="2"/>
        <v/>
      </c>
      <c r="H23" s="193" t="str">
        <f t="shared" si="2"/>
        <v/>
      </c>
      <c r="I23" s="193">
        <f t="shared" si="2"/>
        <v>404.74</v>
      </c>
      <c r="J23" s="187" t="str">
        <f t="shared" si="2"/>
        <v/>
      </c>
      <c r="K23" s="188" t="str">
        <f t="shared" si="2"/>
        <v/>
      </c>
    </row>
    <row r="24" spans="1:11">
      <c r="A24" s="190"/>
      <c r="B24" s="243" t="s">
        <v>125</v>
      </c>
      <c r="C24" s="244">
        <v>12</v>
      </c>
      <c r="D24" s="244">
        <v>300</v>
      </c>
      <c r="E24" s="245">
        <v>66</v>
      </c>
      <c r="F24" s="186" t="str">
        <f t="shared" si="2"/>
        <v/>
      </c>
      <c r="G24" s="187" t="str">
        <f t="shared" si="2"/>
        <v/>
      </c>
      <c r="H24" s="193" t="str">
        <f t="shared" si="2"/>
        <v/>
      </c>
      <c r="I24" s="193">
        <f t="shared" si="2"/>
        <v>198</v>
      </c>
      <c r="J24" s="187" t="str">
        <f t="shared" si="2"/>
        <v/>
      </c>
      <c r="K24" s="188" t="str">
        <f t="shared" si="2"/>
        <v/>
      </c>
    </row>
    <row r="25" spans="1:11">
      <c r="A25" s="190"/>
      <c r="B25" s="243">
        <v>16</v>
      </c>
      <c r="C25" s="244">
        <v>12</v>
      </c>
      <c r="D25" s="244">
        <v>276</v>
      </c>
      <c r="E25" s="245">
        <v>21</v>
      </c>
      <c r="F25" s="186" t="str">
        <f t="shared" si="2"/>
        <v/>
      </c>
      <c r="G25" s="187" t="str">
        <f t="shared" si="2"/>
        <v/>
      </c>
      <c r="H25" s="193" t="str">
        <f t="shared" si="2"/>
        <v/>
      </c>
      <c r="I25" s="193">
        <f t="shared" si="2"/>
        <v>57.96</v>
      </c>
      <c r="J25" s="187" t="str">
        <f t="shared" si="2"/>
        <v/>
      </c>
      <c r="K25" s="188" t="str">
        <f t="shared" si="2"/>
        <v/>
      </c>
    </row>
    <row r="26" spans="1:11">
      <c r="A26" s="190"/>
      <c r="B26" s="243">
        <v>17</v>
      </c>
      <c r="C26" s="244">
        <v>12</v>
      </c>
      <c r="D26" s="244">
        <v>371</v>
      </c>
      <c r="E26" s="245">
        <v>16</v>
      </c>
      <c r="F26" s="186" t="str">
        <f t="shared" si="2"/>
        <v/>
      </c>
      <c r="G26" s="187" t="str">
        <f t="shared" si="2"/>
        <v/>
      </c>
      <c r="H26" s="193" t="str">
        <f t="shared" si="2"/>
        <v/>
      </c>
      <c r="I26" s="193">
        <f t="shared" si="2"/>
        <v>59.36</v>
      </c>
      <c r="J26" s="187" t="str">
        <f t="shared" si="2"/>
        <v/>
      </c>
      <c r="K26" s="188" t="str">
        <f t="shared" si="2"/>
        <v/>
      </c>
    </row>
    <row r="27" spans="1:11">
      <c r="A27" s="190"/>
      <c r="B27" s="243">
        <v>18</v>
      </c>
      <c r="C27" s="244">
        <v>16</v>
      </c>
      <c r="D27" s="244">
        <v>172</v>
      </c>
      <c r="E27" s="245">
        <f>90+116+74</f>
        <v>280</v>
      </c>
      <c r="F27" s="186" t="str">
        <f t="shared" si="2"/>
        <v/>
      </c>
      <c r="G27" s="187" t="str">
        <f t="shared" si="2"/>
        <v/>
      </c>
      <c r="H27" s="193" t="str">
        <f t="shared" si="2"/>
        <v/>
      </c>
      <c r="I27" s="193" t="str">
        <f t="shared" si="2"/>
        <v/>
      </c>
      <c r="J27" s="187">
        <f t="shared" si="2"/>
        <v>481.6</v>
      </c>
      <c r="K27" s="188" t="str">
        <f t="shared" si="2"/>
        <v/>
      </c>
    </row>
    <row r="28" spans="1:11">
      <c r="A28" s="190"/>
      <c r="B28" s="243">
        <v>19</v>
      </c>
      <c r="C28" s="244">
        <v>12</v>
      </c>
      <c r="D28" s="244">
        <v>153</v>
      </c>
      <c r="E28" s="245">
        <v>8</v>
      </c>
      <c r="F28" s="186" t="str">
        <f t="shared" si="2"/>
        <v/>
      </c>
      <c r="G28" s="187" t="str">
        <f t="shared" si="2"/>
        <v/>
      </c>
      <c r="H28" s="193" t="str">
        <f t="shared" si="2"/>
        <v/>
      </c>
      <c r="I28" s="193">
        <f t="shared" si="2"/>
        <v>12.24</v>
      </c>
      <c r="J28" s="187" t="str">
        <f t="shared" si="2"/>
        <v/>
      </c>
      <c r="K28" s="188" t="str">
        <f t="shared" si="2"/>
        <v/>
      </c>
    </row>
    <row r="29" spans="1:11">
      <c r="A29" s="190"/>
      <c r="B29" s="243">
        <v>20</v>
      </c>
      <c r="C29" s="244">
        <v>12</v>
      </c>
      <c r="D29" s="244">
        <v>196</v>
      </c>
      <c r="E29" s="245">
        <v>16</v>
      </c>
      <c r="F29" s="186" t="str">
        <f t="shared" si="2"/>
        <v/>
      </c>
      <c r="G29" s="187" t="str">
        <f t="shared" si="2"/>
        <v/>
      </c>
      <c r="H29" s="193" t="str">
        <f t="shared" si="2"/>
        <v/>
      </c>
      <c r="I29" s="193">
        <f t="shared" si="2"/>
        <v>31.36</v>
      </c>
      <c r="J29" s="187" t="str">
        <f t="shared" si="2"/>
        <v/>
      </c>
      <c r="K29" s="188" t="str">
        <f t="shared" si="2"/>
        <v/>
      </c>
    </row>
    <row r="30" spans="1:11">
      <c r="A30" s="190"/>
      <c r="B30" s="243">
        <v>21</v>
      </c>
      <c r="C30" s="244">
        <v>12</v>
      </c>
      <c r="D30" s="244">
        <v>325</v>
      </c>
      <c r="E30" s="245">
        <v>113</v>
      </c>
      <c r="F30" s="186" t="str">
        <f t="shared" si="2"/>
        <v/>
      </c>
      <c r="G30" s="187" t="str">
        <f t="shared" si="2"/>
        <v/>
      </c>
      <c r="H30" s="193" t="str">
        <f t="shared" si="2"/>
        <v/>
      </c>
      <c r="I30" s="193">
        <f t="shared" si="2"/>
        <v>367.25</v>
      </c>
      <c r="J30" s="187" t="str">
        <f t="shared" si="2"/>
        <v/>
      </c>
      <c r="K30" s="188" t="str">
        <f t="shared" si="2"/>
        <v/>
      </c>
    </row>
    <row r="31" spans="1:11">
      <c r="A31" s="190"/>
      <c r="B31" s="243">
        <v>22</v>
      </c>
      <c r="C31" s="244">
        <v>10</v>
      </c>
      <c r="D31" s="244">
        <v>1200</v>
      </c>
      <c r="E31" s="245">
        <f>2*78</f>
        <v>156</v>
      </c>
      <c r="F31" s="186" t="str">
        <f t="shared" si="2"/>
        <v/>
      </c>
      <c r="G31" s="187" t="str">
        <f t="shared" si="2"/>
        <v/>
      </c>
      <c r="H31" s="193">
        <f t="shared" si="2"/>
        <v>1872</v>
      </c>
      <c r="I31" s="193" t="str">
        <f t="shared" si="2"/>
        <v/>
      </c>
      <c r="J31" s="187" t="str">
        <f t="shared" si="2"/>
        <v/>
      </c>
      <c r="K31" s="188" t="str">
        <f t="shared" si="2"/>
        <v/>
      </c>
    </row>
    <row r="32" spans="1:11">
      <c r="A32" s="190"/>
      <c r="B32" s="243">
        <v>23</v>
      </c>
      <c r="C32" s="244">
        <v>10</v>
      </c>
      <c r="D32" s="244">
        <v>1084</v>
      </c>
      <c r="E32" s="245">
        <v>28</v>
      </c>
      <c r="F32" s="186" t="str">
        <f t="shared" si="2"/>
        <v/>
      </c>
      <c r="G32" s="187" t="str">
        <f t="shared" si="2"/>
        <v/>
      </c>
      <c r="H32" s="193">
        <f t="shared" si="2"/>
        <v>303.52</v>
      </c>
      <c r="I32" s="193" t="str">
        <f t="shared" si="2"/>
        <v/>
      </c>
      <c r="J32" s="187" t="str">
        <f t="shared" si="2"/>
        <v/>
      </c>
      <c r="K32" s="188" t="str">
        <f t="shared" si="2"/>
        <v/>
      </c>
    </row>
    <row r="33" spans="1:11">
      <c r="A33" s="190"/>
      <c r="B33" s="243">
        <v>24</v>
      </c>
      <c r="C33" s="244">
        <v>10</v>
      </c>
      <c r="D33" s="244">
        <v>834</v>
      </c>
      <c r="E33" s="245">
        <v>22</v>
      </c>
      <c r="F33" s="186" t="str">
        <f t="shared" si="2"/>
        <v/>
      </c>
      <c r="G33" s="187" t="str">
        <f t="shared" si="2"/>
        <v/>
      </c>
      <c r="H33" s="193">
        <f t="shared" si="2"/>
        <v>183.48</v>
      </c>
      <c r="I33" s="193" t="str">
        <f t="shared" si="2"/>
        <v/>
      </c>
      <c r="J33" s="187" t="str">
        <f t="shared" si="2"/>
        <v/>
      </c>
      <c r="K33" s="188" t="str">
        <f t="shared" si="2"/>
        <v/>
      </c>
    </row>
    <row r="34" spans="1:11">
      <c r="A34" s="190"/>
      <c r="B34" s="243">
        <v>25</v>
      </c>
      <c r="C34" s="244">
        <v>10</v>
      </c>
      <c r="D34" s="244">
        <v>1039</v>
      </c>
      <c r="E34" s="245">
        <v>22</v>
      </c>
      <c r="F34" s="186" t="str">
        <f t="shared" si="2"/>
        <v/>
      </c>
      <c r="G34" s="187" t="str">
        <f t="shared" si="2"/>
        <v/>
      </c>
      <c r="H34" s="193">
        <f t="shared" si="2"/>
        <v>228.58</v>
      </c>
      <c r="I34" s="193" t="str">
        <f t="shared" si="2"/>
        <v/>
      </c>
      <c r="J34" s="187" t="str">
        <f t="shared" si="2"/>
        <v/>
      </c>
      <c r="K34" s="188" t="str">
        <f t="shared" si="2"/>
        <v/>
      </c>
    </row>
    <row r="35" spans="1:11">
      <c r="A35" s="190"/>
      <c r="B35" s="243">
        <v>26</v>
      </c>
      <c r="C35" s="244">
        <v>10</v>
      </c>
      <c r="D35" s="244">
        <v>109</v>
      </c>
      <c r="E35" s="245">
        <v>40</v>
      </c>
      <c r="F35" s="186" t="str">
        <f t="shared" si="2"/>
        <v/>
      </c>
      <c r="G35" s="187" t="str">
        <f t="shared" si="2"/>
        <v/>
      </c>
      <c r="H35" s="193">
        <f t="shared" si="2"/>
        <v>43.6</v>
      </c>
      <c r="I35" s="193" t="str">
        <f t="shared" si="2"/>
        <v/>
      </c>
      <c r="J35" s="187" t="str">
        <f t="shared" si="2"/>
        <v/>
      </c>
      <c r="K35" s="188" t="str">
        <f t="shared" si="2"/>
        <v/>
      </c>
    </row>
    <row r="36" spans="1:11">
      <c r="A36" s="190"/>
      <c r="B36" s="243">
        <v>27</v>
      </c>
      <c r="C36" s="244">
        <v>10</v>
      </c>
      <c r="D36" s="244">
        <v>101</v>
      </c>
      <c r="E36" s="245">
        <v>18</v>
      </c>
      <c r="F36" s="186" t="str">
        <f t="shared" si="2"/>
        <v/>
      </c>
      <c r="G36" s="187" t="str">
        <f t="shared" si="2"/>
        <v/>
      </c>
      <c r="H36" s="193">
        <f t="shared" si="2"/>
        <v>18.18</v>
      </c>
      <c r="I36" s="193" t="str">
        <f t="shared" si="2"/>
        <v/>
      </c>
      <c r="J36" s="187" t="str">
        <f t="shared" si="2"/>
        <v/>
      </c>
      <c r="K36" s="188" t="str">
        <f t="shared" si="2"/>
        <v/>
      </c>
    </row>
    <row r="37" spans="1:11">
      <c r="A37" s="190"/>
      <c r="B37" s="243">
        <v>28</v>
      </c>
      <c r="C37" s="244">
        <v>10</v>
      </c>
      <c r="D37" s="244">
        <v>1137</v>
      </c>
      <c r="E37" s="245">
        <v>24</v>
      </c>
      <c r="F37" s="186" t="str">
        <f t="shared" si="2"/>
        <v/>
      </c>
      <c r="G37" s="187" t="str">
        <f t="shared" si="2"/>
        <v/>
      </c>
      <c r="H37" s="193">
        <f t="shared" si="2"/>
        <v>272.88</v>
      </c>
      <c r="I37" s="193" t="str">
        <f t="shared" si="2"/>
        <v/>
      </c>
      <c r="J37" s="187" t="str">
        <f t="shared" si="2"/>
        <v/>
      </c>
      <c r="K37" s="188" t="str">
        <f t="shared" si="2"/>
        <v/>
      </c>
    </row>
    <row r="38" spans="1:11">
      <c r="A38" s="190"/>
      <c r="B38" s="243">
        <v>29</v>
      </c>
      <c r="C38" s="244">
        <v>10</v>
      </c>
      <c r="D38" s="244">
        <v>219</v>
      </c>
      <c r="E38" s="245">
        <v>38</v>
      </c>
      <c r="F38" s="186" t="str">
        <f t="shared" si="2"/>
        <v/>
      </c>
      <c r="G38" s="187" t="str">
        <f t="shared" si="2"/>
        <v/>
      </c>
      <c r="H38" s="193">
        <f t="shared" si="2"/>
        <v>83.22</v>
      </c>
      <c r="I38" s="193" t="str">
        <f t="shared" si="2"/>
        <v/>
      </c>
      <c r="J38" s="187" t="str">
        <f t="shared" si="2"/>
        <v/>
      </c>
      <c r="K38" s="188" t="str">
        <f t="shared" si="2"/>
        <v/>
      </c>
    </row>
    <row r="39" spans="1:11">
      <c r="A39" s="190"/>
      <c r="B39" s="243">
        <v>30</v>
      </c>
      <c r="C39" s="244">
        <v>10</v>
      </c>
      <c r="D39" s="244">
        <v>159</v>
      </c>
      <c r="E39" s="245">
        <v>8</v>
      </c>
      <c r="F39" s="186" t="str">
        <f t="shared" si="2"/>
        <v/>
      </c>
      <c r="G39" s="187" t="str">
        <f t="shared" si="2"/>
        <v/>
      </c>
      <c r="H39" s="193">
        <f t="shared" si="2"/>
        <v>12.72</v>
      </c>
      <c r="I39" s="193" t="str">
        <f t="shared" si="2"/>
        <v/>
      </c>
      <c r="J39" s="187" t="str">
        <f t="shared" si="2"/>
        <v/>
      </c>
      <c r="K39" s="188" t="str">
        <f t="shared" si="2"/>
        <v/>
      </c>
    </row>
    <row r="40" spans="1:11">
      <c r="A40" s="190"/>
      <c r="B40" s="243">
        <v>31</v>
      </c>
      <c r="C40" s="244">
        <v>10</v>
      </c>
      <c r="D40" s="244">
        <v>745</v>
      </c>
      <c r="E40" s="245">
        <v>22</v>
      </c>
      <c r="F40" s="186" t="str">
        <f t="shared" si="2"/>
        <v/>
      </c>
      <c r="G40" s="187" t="str">
        <f t="shared" si="2"/>
        <v/>
      </c>
      <c r="H40" s="193">
        <f t="shared" si="2"/>
        <v>163.9</v>
      </c>
      <c r="I40" s="193" t="str">
        <f t="shared" si="2"/>
        <v/>
      </c>
      <c r="J40" s="187" t="str">
        <f t="shared" si="2"/>
        <v/>
      </c>
      <c r="K40" s="188" t="str">
        <f t="shared" si="2"/>
        <v/>
      </c>
    </row>
    <row r="41" spans="1:11">
      <c r="A41" s="190"/>
      <c r="B41" s="243">
        <v>32</v>
      </c>
      <c r="C41" s="244">
        <v>10</v>
      </c>
      <c r="D41" s="244">
        <v>970</v>
      </c>
      <c r="E41" s="245">
        <v>34</v>
      </c>
      <c r="F41" s="186" t="str">
        <f t="shared" si="2"/>
        <v/>
      </c>
      <c r="G41" s="187" t="str">
        <f t="shared" si="2"/>
        <v/>
      </c>
      <c r="H41" s="193">
        <f t="shared" si="2"/>
        <v>329.8</v>
      </c>
      <c r="I41" s="193" t="str">
        <f t="shared" si="2"/>
        <v/>
      </c>
      <c r="J41" s="187" t="str">
        <f t="shared" si="2"/>
        <v/>
      </c>
      <c r="K41" s="188" t="str">
        <f t="shared" si="2"/>
        <v/>
      </c>
    </row>
    <row r="42" spans="1:11">
      <c r="A42" s="190"/>
      <c r="B42" s="243">
        <v>33</v>
      </c>
      <c r="C42" s="244">
        <v>10</v>
      </c>
      <c r="D42" s="244">
        <v>514</v>
      </c>
      <c r="E42" s="245">
        <v>10</v>
      </c>
      <c r="F42" s="186" t="str">
        <f t="shared" si="2"/>
        <v/>
      </c>
      <c r="G42" s="187" t="str">
        <f t="shared" si="2"/>
        <v/>
      </c>
      <c r="H42" s="193">
        <f t="shared" si="2"/>
        <v>51.4</v>
      </c>
      <c r="I42" s="193" t="str">
        <f t="shared" si="2"/>
        <v/>
      </c>
      <c r="J42" s="187" t="str">
        <f t="shared" si="2"/>
        <v/>
      </c>
      <c r="K42" s="188" t="str">
        <f t="shared" si="2"/>
        <v/>
      </c>
    </row>
    <row r="43" spans="1:11">
      <c r="A43" s="190"/>
      <c r="B43" s="243">
        <v>34</v>
      </c>
      <c r="C43" s="244">
        <v>10</v>
      </c>
      <c r="D43" s="244">
        <v>656</v>
      </c>
      <c r="E43" s="245">
        <v>9</v>
      </c>
      <c r="F43" s="186" t="str">
        <f t="shared" si="2"/>
        <v/>
      </c>
      <c r="G43" s="187" t="str">
        <f t="shared" si="2"/>
        <v/>
      </c>
      <c r="H43" s="193">
        <f t="shared" si="2"/>
        <v>59.04</v>
      </c>
      <c r="I43" s="193" t="str">
        <f t="shared" si="2"/>
        <v/>
      </c>
      <c r="J43" s="187" t="str">
        <f t="shared" si="2"/>
        <v/>
      </c>
      <c r="K43" s="188" t="str">
        <f t="shared" si="2"/>
        <v/>
      </c>
    </row>
    <row r="44" spans="1:11" ht="15.6" customHeight="1">
      <c r="A44" s="190"/>
      <c r="B44" s="243">
        <v>35</v>
      </c>
      <c r="C44" s="244">
        <v>10</v>
      </c>
      <c r="D44" s="244">
        <v>661</v>
      </c>
      <c r="E44" s="245">
        <v>9</v>
      </c>
      <c r="F44" s="186" t="str">
        <f t="shared" si="2"/>
        <v/>
      </c>
      <c r="G44" s="187" t="str">
        <f t="shared" si="2"/>
        <v/>
      </c>
      <c r="H44" s="193">
        <f t="shared" si="2"/>
        <v>59.49</v>
      </c>
      <c r="I44" s="193" t="str">
        <f t="shared" si="2"/>
        <v/>
      </c>
      <c r="J44" s="187" t="str">
        <f t="shared" si="2"/>
        <v/>
      </c>
      <c r="K44" s="188" t="str">
        <f t="shared" si="2"/>
        <v/>
      </c>
    </row>
    <row r="45" spans="1:11" ht="15.6" customHeight="1">
      <c r="A45" s="190"/>
      <c r="B45" s="243">
        <v>36</v>
      </c>
      <c r="C45" s="244">
        <v>20</v>
      </c>
      <c r="D45" s="244">
        <v>319</v>
      </c>
      <c r="E45" s="245">
        <v>4</v>
      </c>
      <c r="F45" s="186" t="str">
        <f t="shared" si="2"/>
        <v/>
      </c>
      <c r="G45" s="187" t="str">
        <f t="shared" si="2"/>
        <v/>
      </c>
      <c r="H45" s="193" t="str">
        <f t="shared" si="2"/>
        <v/>
      </c>
      <c r="I45" s="193" t="str">
        <f t="shared" si="2"/>
        <v/>
      </c>
      <c r="J45" s="187" t="str">
        <f t="shared" si="2"/>
        <v/>
      </c>
      <c r="K45" s="188">
        <f t="shared" si="2"/>
        <v>12.76</v>
      </c>
    </row>
    <row r="46" spans="1:11" ht="15.6" customHeight="1">
      <c r="A46" s="190"/>
      <c r="B46" s="243">
        <v>37</v>
      </c>
      <c r="C46" s="244">
        <v>20</v>
      </c>
      <c r="D46" s="244">
        <v>340</v>
      </c>
      <c r="E46" s="245">
        <v>4</v>
      </c>
      <c r="F46" s="186" t="str">
        <f t="shared" si="2"/>
        <v/>
      </c>
      <c r="G46" s="187" t="str">
        <f t="shared" si="2"/>
        <v/>
      </c>
      <c r="H46" s="193" t="str">
        <f t="shared" si="2"/>
        <v/>
      </c>
      <c r="I46" s="193" t="str">
        <f t="shared" si="2"/>
        <v/>
      </c>
      <c r="J46" s="187" t="str">
        <f t="shared" si="2"/>
        <v/>
      </c>
      <c r="K46" s="188">
        <f t="shared" si="2"/>
        <v>13.6</v>
      </c>
    </row>
    <row r="47" spans="1:11" ht="15.6" customHeight="1">
      <c r="A47" s="190"/>
      <c r="B47" s="243">
        <v>38</v>
      </c>
      <c r="C47" s="244">
        <v>20</v>
      </c>
      <c r="D47" s="244">
        <v>360</v>
      </c>
      <c r="E47" s="245">
        <v>4</v>
      </c>
      <c r="F47" s="186" t="str">
        <f t="shared" si="2"/>
        <v/>
      </c>
      <c r="G47" s="187" t="str">
        <f t="shared" si="2"/>
        <v/>
      </c>
      <c r="H47" s="193" t="str">
        <f t="shared" si="2"/>
        <v/>
      </c>
      <c r="I47" s="193" t="str">
        <f t="shared" si="2"/>
        <v/>
      </c>
      <c r="J47" s="187" t="str">
        <f t="shared" si="2"/>
        <v/>
      </c>
      <c r="K47" s="188">
        <f t="shared" si="2"/>
        <v>14.4</v>
      </c>
    </row>
    <row r="48" spans="1:11" ht="15.6" customHeight="1">
      <c r="A48" s="190"/>
      <c r="B48" s="243">
        <v>39</v>
      </c>
      <c r="C48" s="244">
        <v>12</v>
      </c>
      <c r="D48" s="244">
        <v>220</v>
      </c>
      <c r="E48" s="245">
        <v>20</v>
      </c>
      <c r="F48" s="186" t="str">
        <f t="shared" si="2"/>
        <v/>
      </c>
      <c r="G48" s="187" t="str">
        <f t="shared" si="2"/>
        <v/>
      </c>
      <c r="H48" s="193" t="str">
        <f t="shared" si="2"/>
        <v/>
      </c>
      <c r="I48" s="193">
        <f t="shared" si="2"/>
        <v>44</v>
      </c>
      <c r="J48" s="187" t="str">
        <f t="shared" si="2"/>
        <v/>
      </c>
      <c r="K48" s="188" t="str">
        <f t="shared" si="2"/>
        <v/>
      </c>
    </row>
    <row r="49" spans="1:11" ht="15.6" customHeight="1">
      <c r="A49" s="190"/>
      <c r="B49" s="243">
        <v>40</v>
      </c>
      <c r="C49" s="244">
        <v>12</v>
      </c>
      <c r="D49" s="244">
        <v>220</v>
      </c>
      <c r="E49" s="245">
        <v>4</v>
      </c>
      <c r="F49" s="186" t="str">
        <f t="shared" si="2"/>
        <v/>
      </c>
      <c r="G49" s="187" t="str">
        <f t="shared" si="2"/>
        <v/>
      </c>
      <c r="H49" s="193" t="str">
        <f t="shared" si="2"/>
        <v/>
      </c>
      <c r="I49" s="193">
        <f t="shared" si="2"/>
        <v>8.8000000000000007</v>
      </c>
      <c r="J49" s="187" t="str">
        <f t="shared" si="2"/>
        <v/>
      </c>
      <c r="K49" s="188" t="str">
        <f t="shared" si="2"/>
        <v/>
      </c>
    </row>
    <row r="50" spans="1:11" ht="15.6" customHeight="1">
      <c r="A50" s="190"/>
      <c r="B50" s="243" t="s">
        <v>30</v>
      </c>
      <c r="C50" s="244">
        <v>8</v>
      </c>
      <c r="D50" s="244">
        <v>82</v>
      </c>
      <c r="E50" s="245">
        <v>3</v>
      </c>
      <c r="F50" s="186" t="str">
        <f t="shared" si="2"/>
        <v/>
      </c>
      <c r="G50" s="187">
        <f t="shared" si="2"/>
        <v>2.46</v>
      </c>
      <c r="H50" s="193" t="str">
        <f t="shared" si="2"/>
        <v/>
      </c>
      <c r="I50" s="193" t="str">
        <f t="shared" si="2"/>
        <v/>
      </c>
      <c r="J50" s="187" t="str">
        <f t="shared" si="2"/>
        <v/>
      </c>
      <c r="K50" s="188" t="str">
        <f t="shared" si="2"/>
        <v/>
      </c>
    </row>
    <row r="51" spans="1:11" ht="15.6" customHeight="1">
      <c r="A51" s="190"/>
      <c r="B51" s="243" t="s">
        <v>91</v>
      </c>
      <c r="C51" s="244">
        <v>8</v>
      </c>
      <c r="D51" s="244">
        <v>88</v>
      </c>
      <c r="E51" s="245">
        <v>28</v>
      </c>
      <c r="F51" s="186" t="str">
        <f t="shared" si="2"/>
        <v/>
      </c>
      <c r="G51" s="187">
        <f t="shared" si="2"/>
        <v>24.64</v>
      </c>
      <c r="H51" s="193" t="str">
        <f t="shared" si="2"/>
        <v/>
      </c>
      <c r="I51" s="193" t="str">
        <f t="shared" ref="F51:K61" si="3">IF($C51=I$6,$D51*$E51/100,"")</f>
        <v/>
      </c>
      <c r="J51" s="187" t="str">
        <f t="shared" si="3"/>
        <v/>
      </c>
      <c r="K51" s="188" t="str">
        <f t="shared" si="3"/>
        <v/>
      </c>
    </row>
    <row r="52" spans="1:11" ht="15.6" customHeight="1">
      <c r="A52" s="190"/>
      <c r="B52" s="243" t="s">
        <v>103</v>
      </c>
      <c r="C52" s="244">
        <v>8</v>
      </c>
      <c r="D52" s="244">
        <v>75</v>
      </c>
      <c r="E52" s="245">
        <v>28</v>
      </c>
      <c r="F52" s="186" t="str">
        <f t="shared" si="3"/>
        <v/>
      </c>
      <c r="G52" s="187">
        <f t="shared" si="3"/>
        <v>21</v>
      </c>
      <c r="H52" s="193" t="str">
        <f t="shared" si="3"/>
        <v/>
      </c>
      <c r="I52" s="193" t="str">
        <f t="shared" si="3"/>
        <v/>
      </c>
      <c r="J52" s="187" t="str">
        <f t="shared" si="3"/>
        <v/>
      </c>
      <c r="K52" s="188" t="str">
        <f t="shared" si="3"/>
        <v/>
      </c>
    </row>
    <row r="53" spans="1:11" ht="15.6" customHeight="1">
      <c r="A53" s="190"/>
      <c r="B53" s="243" t="s">
        <v>104</v>
      </c>
      <c r="C53" s="244">
        <v>10</v>
      </c>
      <c r="D53" s="244">
        <v>296</v>
      </c>
      <c r="E53" s="245">
        <v>9</v>
      </c>
      <c r="F53" s="186" t="str">
        <f t="shared" si="3"/>
        <v/>
      </c>
      <c r="G53" s="187" t="str">
        <f t="shared" si="3"/>
        <v/>
      </c>
      <c r="H53" s="193">
        <f t="shared" si="3"/>
        <v>26.64</v>
      </c>
      <c r="I53" s="193" t="str">
        <f t="shared" si="3"/>
        <v/>
      </c>
      <c r="J53" s="187" t="str">
        <f t="shared" si="3"/>
        <v/>
      </c>
      <c r="K53" s="188" t="str">
        <f t="shared" si="3"/>
        <v/>
      </c>
    </row>
    <row r="54" spans="1:11">
      <c r="A54" s="190"/>
      <c r="B54" s="243" t="s">
        <v>116</v>
      </c>
      <c r="C54" s="244">
        <v>10</v>
      </c>
      <c r="D54" s="244">
        <v>344</v>
      </c>
      <c r="E54" s="245">
        <v>18</v>
      </c>
      <c r="F54" s="186" t="str">
        <f t="shared" si="3"/>
        <v/>
      </c>
      <c r="G54" s="187" t="str">
        <f t="shared" si="3"/>
        <v/>
      </c>
      <c r="H54" s="193">
        <f t="shared" si="3"/>
        <v>61.92</v>
      </c>
      <c r="I54" s="193" t="str">
        <f t="shared" si="3"/>
        <v/>
      </c>
      <c r="J54" s="187" t="str">
        <f t="shared" si="3"/>
        <v/>
      </c>
      <c r="K54" s="188" t="str">
        <f t="shared" si="3"/>
        <v/>
      </c>
    </row>
    <row r="55" spans="1:11">
      <c r="A55" s="190"/>
      <c r="B55" s="243" t="s">
        <v>117</v>
      </c>
      <c r="C55" s="244">
        <v>10</v>
      </c>
      <c r="D55" s="244">
        <v>358</v>
      </c>
      <c r="E55" s="245">
        <v>18</v>
      </c>
      <c r="F55" s="186" t="str">
        <f t="shared" si="3"/>
        <v/>
      </c>
      <c r="G55" s="187" t="str">
        <f t="shared" si="3"/>
        <v/>
      </c>
      <c r="H55" s="193">
        <f t="shared" si="3"/>
        <v>64.44</v>
      </c>
      <c r="I55" s="193" t="str">
        <f t="shared" si="3"/>
        <v/>
      </c>
      <c r="J55" s="187" t="str">
        <f t="shared" si="3"/>
        <v/>
      </c>
      <c r="K55" s="188" t="str">
        <f t="shared" si="3"/>
        <v/>
      </c>
    </row>
    <row r="56" spans="1:11">
      <c r="A56" s="190"/>
      <c r="B56" s="243" t="s">
        <v>118</v>
      </c>
      <c r="C56" s="244">
        <v>10</v>
      </c>
      <c r="D56" s="244">
        <v>126</v>
      </c>
      <c r="E56" s="245">
        <v>9</v>
      </c>
      <c r="F56" s="186" t="str">
        <f t="shared" si="3"/>
        <v/>
      </c>
      <c r="G56" s="187" t="str">
        <f t="shared" si="3"/>
        <v/>
      </c>
      <c r="H56" s="193">
        <f t="shared" si="3"/>
        <v>11.34</v>
      </c>
      <c r="I56" s="193" t="str">
        <f t="shared" si="3"/>
        <v/>
      </c>
      <c r="J56" s="187" t="str">
        <f t="shared" si="3"/>
        <v/>
      </c>
      <c r="K56" s="188" t="str">
        <f t="shared" si="3"/>
        <v/>
      </c>
    </row>
    <row r="57" spans="1:11" ht="13.9" customHeight="1">
      <c r="A57" s="190"/>
      <c r="B57" s="243" t="s">
        <v>65</v>
      </c>
      <c r="C57" s="244">
        <v>12</v>
      </c>
      <c r="D57" s="244">
        <v>119</v>
      </c>
      <c r="E57" s="245">
        <v>137</v>
      </c>
      <c r="F57" s="186" t="str">
        <f t="shared" si="3"/>
        <v/>
      </c>
      <c r="G57" s="187" t="str">
        <f t="shared" si="3"/>
        <v/>
      </c>
      <c r="H57" s="193" t="str">
        <f t="shared" si="3"/>
        <v/>
      </c>
      <c r="I57" s="193">
        <f t="shared" si="3"/>
        <v>163.03</v>
      </c>
      <c r="J57" s="187" t="str">
        <f t="shared" si="3"/>
        <v/>
      </c>
      <c r="K57" s="188" t="str">
        <f t="shared" si="3"/>
        <v/>
      </c>
    </row>
    <row r="58" spans="1:11" ht="13.9" customHeight="1">
      <c r="A58" s="190"/>
      <c r="B58" s="243" t="s">
        <v>66</v>
      </c>
      <c r="C58" s="244">
        <v>12</v>
      </c>
      <c r="D58" s="244">
        <v>116</v>
      </c>
      <c r="E58" s="245">
        <f>90+90+190+74</f>
        <v>444</v>
      </c>
      <c r="F58" s="186" t="str">
        <f t="shared" si="3"/>
        <v/>
      </c>
      <c r="G58" s="187" t="str">
        <f t="shared" si="3"/>
        <v/>
      </c>
      <c r="H58" s="193" t="str">
        <f t="shared" si="3"/>
        <v/>
      </c>
      <c r="I58" s="193">
        <f t="shared" si="3"/>
        <v>515.04</v>
      </c>
      <c r="J58" s="187" t="str">
        <f t="shared" si="3"/>
        <v/>
      </c>
      <c r="K58" s="188" t="str">
        <f t="shared" si="3"/>
        <v/>
      </c>
    </row>
    <row r="59" spans="1:11" ht="13.9" customHeight="1">
      <c r="A59" s="190"/>
      <c r="B59" s="243" t="s">
        <v>67</v>
      </c>
      <c r="C59" s="244">
        <v>12</v>
      </c>
      <c r="D59" s="244">
        <v>114</v>
      </c>
      <c r="E59" s="245">
        <v>23</v>
      </c>
      <c r="F59" s="186" t="str">
        <f t="shared" si="3"/>
        <v/>
      </c>
      <c r="G59" s="187" t="str">
        <f t="shared" si="3"/>
        <v/>
      </c>
      <c r="H59" s="193" t="str">
        <f t="shared" si="3"/>
        <v/>
      </c>
      <c r="I59" s="193">
        <f t="shared" si="3"/>
        <v>26.22</v>
      </c>
      <c r="J59" s="187" t="str">
        <f t="shared" si="3"/>
        <v/>
      </c>
      <c r="K59" s="188" t="str">
        <f t="shared" si="3"/>
        <v/>
      </c>
    </row>
    <row r="60" spans="1:11">
      <c r="A60" s="190"/>
      <c r="B60" s="243" t="s">
        <v>71</v>
      </c>
      <c r="C60" s="244">
        <v>12</v>
      </c>
      <c r="D60" s="244">
        <v>134</v>
      </c>
      <c r="E60" s="245">
        <v>308</v>
      </c>
      <c r="F60" s="186" t="str">
        <f t="shared" si="3"/>
        <v/>
      </c>
      <c r="G60" s="187" t="str">
        <f t="shared" si="3"/>
        <v/>
      </c>
      <c r="H60" s="193" t="str">
        <f t="shared" si="3"/>
        <v/>
      </c>
      <c r="I60" s="193">
        <f t="shared" si="3"/>
        <v>412.72</v>
      </c>
      <c r="J60" s="187" t="str">
        <f t="shared" si="3"/>
        <v/>
      </c>
      <c r="K60" s="188" t="str">
        <f t="shared" si="3"/>
        <v/>
      </c>
    </row>
    <row r="61" spans="1:11" ht="15.75" thickBot="1">
      <c r="A61" s="190"/>
      <c r="B61" s="243" t="s">
        <v>11</v>
      </c>
      <c r="C61" s="244">
        <v>6</v>
      </c>
      <c r="D61" s="244">
        <v>33</v>
      </c>
      <c r="E61" s="245">
        <v>164</v>
      </c>
      <c r="F61" s="186">
        <f t="shared" si="3"/>
        <v>54.12</v>
      </c>
      <c r="G61" s="187" t="str">
        <f t="shared" si="3"/>
        <v/>
      </c>
      <c r="H61" s="193" t="str">
        <f t="shared" si="3"/>
        <v/>
      </c>
      <c r="I61" s="193" t="str">
        <f t="shared" si="3"/>
        <v/>
      </c>
      <c r="J61" s="187" t="str">
        <f t="shared" si="3"/>
        <v/>
      </c>
      <c r="K61" s="188" t="str">
        <f t="shared" si="3"/>
        <v/>
      </c>
    </row>
    <row r="62" spans="1:11">
      <c r="A62" s="191"/>
      <c r="B62" s="264" t="s">
        <v>3</v>
      </c>
      <c r="C62" s="265"/>
      <c r="D62" s="265"/>
      <c r="E62" s="238" t="s">
        <v>4</v>
      </c>
      <c r="F62" s="200">
        <f t="shared" ref="F62:K62" si="4">SUM(F7:F61)</f>
        <v>54.12</v>
      </c>
      <c r="G62" s="201">
        <f t="shared" si="4"/>
        <v>48.1</v>
      </c>
      <c r="H62" s="201">
        <f t="shared" si="4"/>
        <v>3846.1499999999996</v>
      </c>
      <c r="I62" s="201">
        <f t="shared" si="4"/>
        <v>6785.58</v>
      </c>
      <c r="J62" s="201">
        <f t="shared" si="4"/>
        <v>481.6</v>
      </c>
      <c r="K62" s="202">
        <f t="shared" si="4"/>
        <v>40.76</v>
      </c>
    </row>
    <row r="63" spans="1:11" ht="16.899999999999999" customHeight="1">
      <c r="A63" s="191"/>
      <c r="B63" s="266" t="s">
        <v>5</v>
      </c>
      <c r="C63" s="267"/>
      <c r="D63" s="267"/>
      <c r="E63" s="194" t="s">
        <v>6</v>
      </c>
      <c r="F63" s="166">
        <f t="shared" ref="F63:K63" si="5">ROUND(F6^2*PI()/4*7.85/1000,3)</f>
        <v>0.222</v>
      </c>
      <c r="G63" s="74">
        <f t="shared" si="5"/>
        <v>0.39500000000000002</v>
      </c>
      <c r="H63" s="74">
        <f t="shared" si="5"/>
        <v>0.61699999999999999</v>
      </c>
      <c r="I63" s="74">
        <f t="shared" si="5"/>
        <v>0.88800000000000001</v>
      </c>
      <c r="J63" s="74">
        <f t="shared" si="5"/>
        <v>1.5780000000000001</v>
      </c>
      <c r="K63" s="75">
        <f t="shared" si="5"/>
        <v>2.4660000000000002</v>
      </c>
    </row>
    <row r="64" spans="1:11" ht="16.5" thickBot="1">
      <c r="A64" s="191"/>
      <c r="B64" s="268" t="s">
        <v>7</v>
      </c>
      <c r="C64" s="269"/>
      <c r="D64" s="269"/>
      <c r="E64" s="232" t="s">
        <v>6</v>
      </c>
      <c r="F64" s="167">
        <f t="shared" ref="F64:K64" si="6">F62*F63</f>
        <v>12.01464</v>
      </c>
      <c r="G64" s="76">
        <f t="shared" si="6"/>
        <v>18.999500000000001</v>
      </c>
      <c r="H64" s="76">
        <f t="shared" si="6"/>
        <v>2373.0745499999998</v>
      </c>
      <c r="I64" s="76">
        <f t="shared" si="6"/>
        <v>6025.5950400000002</v>
      </c>
      <c r="J64" s="76">
        <f t="shared" si="6"/>
        <v>759.96480000000008</v>
      </c>
      <c r="K64" s="77">
        <f t="shared" si="6"/>
        <v>100.51416</v>
      </c>
    </row>
    <row r="65" spans="1:11" ht="18.75" thickBot="1">
      <c r="A65" s="191"/>
      <c r="B65" s="205"/>
      <c r="C65" s="205"/>
      <c r="D65" s="205"/>
      <c r="E65" s="205"/>
      <c r="F65" s="270">
        <f>SUM(F64:K64)</f>
        <v>9290.162690000001</v>
      </c>
      <c r="G65" s="271"/>
      <c r="H65" s="271"/>
      <c r="I65" s="271"/>
      <c r="J65" s="271"/>
      <c r="K65" s="272"/>
    </row>
  </sheetData>
  <mergeCells count="11">
    <mergeCell ref="B62:D62"/>
    <mergeCell ref="B63:D63"/>
    <mergeCell ref="B64:D64"/>
    <mergeCell ref="F65:K65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view="pageBreakPreview" zoomScale="99" zoomScaleNormal="100" zoomScaleSheetLayoutView="99" zoomScalePageLayoutView="130" workbookViewId="0">
      <selection activeCell="E1" sqref="E1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126</v>
      </c>
      <c r="E1" s="393" t="s">
        <v>162</v>
      </c>
      <c r="F1" s="215"/>
      <c r="J1" s="190"/>
    </row>
    <row r="2" spans="1:14" s="191" customFormat="1" ht="18">
      <c r="C2" s="216"/>
      <c r="D2" s="34" t="s">
        <v>127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550</v>
      </c>
      <c r="E7" s="241">
        <f>2*98</f>
        <v>196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1078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12</v>
      </c>
      <c r="D8" s="184">
        <v>496</v>
      </c>
      <c r="E8" s="240">
        <v>22</v>
      </c>
      <c r="F8" s="186" t="str">
        <f t="shared" ref="F8:K8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109.12</v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12</v>
      </c>
      <c r="D9" s="244">
        <v>207</v>
      </c>
      <c r="E9" s="245">
        <v>44</v>
      </c>
      <c r="F9" s="186" t="str">
        <f t="shared" ref="F9:K52" si="2">IF($C9=F$6,$D9*$E9/100,"")</f>
        <v/>
      </c>
      <c r="G9" s="187" t="str">
        <f t="shared" si="2"/>
        <v/>
      </c>
      <c r="H9" s="193" t="str">
        <f t="shared" si="2"/>
        <v/>
      </c>
      <c r="I9" s="193">
        <f t="shared" si="2"/>
        <v>91.08</v>
      </c>
      <c r="J9" s="187" t="str">
        <f t="shared" si="2"/>
        <v/>
      </c>
      <c r="K9" s="188" t="str">
        <f t="shared" si="2"/>
        <v/>
      </c>
      <c r="L9" s="205"/>
    </row>
    <row r="10" spans="1:14" s="190" customFormat="1">
      <c r="B10" s="243">
        <v>4</v>
      </c>
      <c r="C10" s="244">
        <v>12</v>
      </c>
      <c r="D10" s="244">
        <v>471</v>
      </c>
      <c r="E10" s="245">
        <v>44</v>
      </c>
      <c r="F10" s="186" t="str">
        <f t="shared" si="2"/>
        <v/>
      </c>
      <c r="G10" s="187" t="str">
        <f t="shared" si="2"/>
        <v/>
      </c>
      <c r="H10" s="193" t="str">
        <f t="shared" si="2"/>
        <v/>
      </c>
      <c r="I10" s="193">
        <f t="shared" si="2"/>
        <v>207.24</v>
      </c>
      <c r="J10" s="187" t="str">
        <f t="shared" si="2"/>
        <v/>
      </c>
      <c r="K10" s="188" t="str">
        <f t="shared" si="2"/>
        <v/>
      </c>
      <c r="L10" s="205"/>
    </row>
    <row r="11" spans="1:14" s="191" customFormat="1">
      <c r="A11" s="190"/>
      <c r="B11" s="243">
        <v>5</v>
      </c>
      <c r="C11" s="244">
        <v>12</v>
      </c>
      <c r="D11" s="244">
        <v>430</v>
      </c>
      <c r="E11" s="245">
        <v>119</v>
      </c>
      <c r="F11" s="186" t="str">
        <f t="shared" si="2"/>
        <v/>
      </c>
      <c r="G11" s="187" t="str">
        <f t="shared" si="2"/>
        <v/>
      </c>
      <c r="H11" s="193" t="str">
        <f t="shared" si="2"/>
        <v/>
      </c>
      <c r="I11" s="193">
        <f t="shared" si="2"/>
        <v>511.7</v>
      </c>
      <c r="J11" s="187" t="str">
        <f t="shared" si="2"/>
        <v/>
      </c>
      <c r="K11" s="188" t="str">
        <f t="shared" si="2"/>
        <v/>
      </c>
    </row>
    <row r="12" spans="1:14" s="191" customFormat="1">
      <c r="A12" s="190"/>
      <c r="B12" s="243" t="s">
        <v>123</v>
      </c>
      <c r="C12" s="244">
        <v>12</v>
      </c>
      <c r="D12" s="244">
        <v>325</v>
      </c>
      <c r="E12" s="245">
        <v>82</v>
      </c>
      <c r="F12" s="186" t="str">
        <f t="shared" si="2"/>
        <v/>
      </c>
      <c r="G12" s="187" t="str">
        <f t="shared" si="2"/>
        <v/>
      </c>
      <c r="H12" s="193" t="str">
        <f t="shared" si="2"/>
        <v/>
      </c>
      <c r="I12" s="193">
        <f t="shared" si="2"/>
        <v>266.5</v>
      </c>
      <c r="J12" s="187" t="str">
        <f t="shared" si="2"/>
        <v/>
      </c>
      <c r="K12" s="188" t="str">
        <f t="shared" si="2"/>
        <v/>
      </c>
    </row>
    <row r="13" spans="1:14" s="191" customFormat="1">
      <c r="A13" s="190"/>
      <c r="B13" s="243">
        <v>6</v>
      </c>
      <c r="C13" s="244">
        <v>12</v>
      </c>
      <c r="D13" s="244">
        <v>275</v>
      </c>
      <c r="E13" s="245">
        <v>48</v>
      </c>
      <c r="F13" s="186" t="str">
        <f t="shared" si="2"/>
        <v/>
      </c>
      <c r="G13" s="187" t="str">
        <f t="shared" si="2"/>
        <v/>
      </c>
      <c r="H13" s="193" t="str">
        <f t="shared" si="2"/>
        <v/>
      </c>
      <c r="I13" s="193">
        <f t="shared" si="2"/>
        <v>132</v>
      </c>
      <c r="J13" s="187" t="str">
        <f t="shared" si="2"/>
        <v/>
      </c>
      <c r="K13" s="188" t="str">
        <f t="shared" si="2"/>
        <v/>
      </c>
    </row>
    <row r="14" spans="1:14" s="191" customFormat="1">
      <c r="A14" s="190"/>
      <c r="B14" s="243">
        <v>7</v>
      </c>
      <c r="C14" s="244">
        <v>12</v>
      </c>
      <c r="D14" s="244">
        <v>421</v>
      </c>
      <c r="E14" s="245">
        <v>9</v>
      </c>
      <c r="F14" s="186" t="str">
        <f t="shared" si="2"/>
        <v/>
      </c>
      <c r="G14" s="187" t="str">
        <f t="shared" si="2"/>
        <v/>
      </c>
      <c r="H14" s="193" t="str">
        <f t="shared" si="2"/>
        <v/>
      </c>
      <c r="I14" s="193">
        <f t="shared" si="2"/>
        <v>37.89</v>
      </c>
      <c r="J14" s="187" t="str">
        <f t="shared" si="2"/>
        <v/>
      </c>
      <c r="K14" s="188" t="str">
        <f t="shared" si="2"/>
        <v/>
      </c>
    </row>
    <row r="15" spans="1:14" s="191" customFormat="1">
      <c r="A15" s="190"/>
      <c r="B15" s="243">
        <v>8</v>
      </c>
      <c r="C15" s="244">
        <v>12</v>
      </c>
      <c r="D15" s="244">
        <v>316</v>
      </c>
      <c r="E15" s="245">
        <v>10</v>
      </c>
      <c r="F15" s="186" t="str">
        <f t="shared" si="2"/>
        <v/>
      </c>
      <c r="G15" s="187" t="str">
        <f t="shared" si="2"/>
        <v/>
      </c>
      <c r="H15" s="193" t="str">
        <f t="shared" si="2"/>
        <v/>
      </c>
      <c r="I15" s="193">
        <f t="shared" si="2"/>
        <v>31.6</v>
      </c>
      <c r="J15" s="187" t="str">
        <f t="shared" si="2"/>
        <v/>
      </c>
      <c r="K15" s="188" t="str">
        <f t="shared" si="2"/>
        <v/>
      </c>
    </row>
    <row r="16" spans="1:14">
      <c r="A16" s="190"/>
      <c r="B16" s="243">
        <v>9</v>
      </c>
      <c r="C16" s="244">
        <v>12</v>
      </c>
      <c r="D16" s="244">
        <v>322</v>
      </c>
      <c r="E16" s="245">
        <v>34</v>
      </c>
      <c r="F16" s="186" t="str">
        <f t="shared" si="2"/>
        <v/>
      </c>
      <c r="G16" s="187" t="str">
        <f t="shared" si="2"/>
        <v/>
      </c>
      <c r="H16" s="193" t="str">
        <f t="shared" si="2"/>
        <v/>
      </c>
      <c r="I16" s="193">
        <f t="shared" si="2"/>
        <v>109.48</v>
      </c>
      <c r="J16" s="187" t="str">
        <f t="shared" si="2"/>
        <v/>
      </c>
      <c r="K16" s="188" t="str">
        <f t="shared" si="2"/>
        <v/>
      </c>
    </row>
    <row r="17" spans="1:11">
      <c r="A17" s="190"/>
      <c r="B17" s="243">
        <v>10</v>
      </c>
      <c r="C17" s="244">
        <v>12</v>
      </c>
      <c r="D17" s="244">
        <v>275</v>
      </c>
      <c r="E17" s="245">
        <v>48</v>
      </c>
      <c r="F17" s="186" t="str">
        <f t="shared" si="2"/>
        <v/>
      </c>
      <c r="G17" s="187" t="str">
        <f t="shared" si="2"/>
        <v/>
      </c>
      <c r="H17" s="193" t="str">
        <f t="shared" si="2"/>
        <v/>
      </c>
      <c r="I17" s="193">
        <f t="shared" si="2"/>
        <v>132</v>
      </c>
      <c r="J17" s="187" t="str">
        <f t="shared" si="2"/>
        <v/>
      </c>
      <c r="K17" s="188" t="str">
        <f t="shared" si="2"/>
        <v/>
      </c>
    </row>
    <row r="18" spans="1:11">
      <c r="A18" s="190"/>
      <c r="B18" s="243">
        <v>11</v>
      </c>
      <c r="C18" s="244">
        <v>12</v>
      </c>
      <c r="D18" s="244">
        <v>80</v>
      </c>
      <c r="E18" s="245">
        <v>88</v>
      </c>
      <c r="F18" s="186" t="str">
        <f t="shared" si="2"/>
        <v/>
      </c>
      <c r="G18" s="187" t="str">
        <f t="shared" si="2"/>
        <v/>
      </c>
      <c r="H18" s="193" t="str">
        <f t="shared" si="2"/>
        <v/>
      </c>
      <c r="I18" s="193">
        <f t="shared" si="2"/>
        <v>70.400000000000006</v>
      </c>
      <c r="J18" s="187" t="str">
        <f t="shared" si="2"/>
        <v/>
      </c>
      <c r="K18" s="188" t="str">
        <f t="shared" si="2"/>
        <v/>
      </c>
    </row>
    <row r="19" spans="1:11">
      <c r="A19" s="190"/>
      <c r="B19" s="243">
        <v>12</v>
      </c>
      <c r="C19" s="244">
        <v>12</v>
      </c>
      <c r="D19" s="244">
        <v>159</v>
      </c>
      <c r="E19" s="245">
        <v>4</v>
      </c>
      <c r="F19" s="186" t="str">
        <f t="shared" si="2"/>
        <v/>
      </c>
      <c r="G19" s="187" t="str">
        <f t="shared" si="2"/>
        <v/>
      </c>
      <c r="H19" s="193" t="str">
        <f t="shared" si="2"/>
        <v/>
      </c>
      <c r="I19" s="193">
        <f t="shared" si="2"/>
        <v>6.36</v>
      </c>
      <c r="J19" s="187" t="str">
        <f t="shared" si="2"/>
        <v/>
      </c>
      <c r="K19" s="188" t="str">
        <f t="shared" si="2"/>
        <v/>
      </c>
    </row>
    <row r="20" spans="1:11">
      <c r="A20" s="190"/>
      <c r="B20" s="243">
        <v>13</v>
      </c>
      <c r="C20" s="244">
        <v>12</v>
      </c>
      <c r="D20" s="244">
        <v>376</v>
      </c>
      <c r="E20" s="245">
        <v>53</v>
      </c>
      <c r="F20" s="186" t="str">
        <f t="shared" si="2"/>
        <v/>
      </c>
      <c r="G20" s="187" t="str">
        <f t="shared" si="2"/>
        <v/>
      </c>
      <c r="H20" s="193" t="str">
        <f t="shared" si="2"/>
        <v/>
      </c>
      <c r="I20" s="193">
        <f t="shared" si="2"/>
        <v>199.28</v>
      </c>
      <c r="J20" s="187" t="str">
        <f t="shared" si="2"/>
        <v/>
      </c>
      <c r="K20" s="188" t="str">
        <f t="shared" si="2"/>
        <v/>
      </c>
    </row>
    <row r="21" spans="1:11">
      <c r="A21" s="190"/>
      <c r="B21" s="243" t="s">
        <v>128</v>
      </c>
      <c r="C21" s="244">
        <v>12</v>
      </c>
      <c r="D21" s="244">
        <v>336</v>
      </c>
      <c r="E21" s="245">
        <v>51</v>
      </c>
      <c r="F21" s="186" t="str">
        <f t="shared" si="2"/>
        <v/>
      </c>
      <c r="G21" s="187" t="str">
        <f t="shared" si="2"/>
        <v/>
      </c>
      <c r="H21" s="193" t="str">
        <f t="shared" si="2"/>
        <v/>
      </c>
      <c r="I21" s="193">
        <f t="shared" si="2"/>
        <v>171.36</v>
      </c>
      <c r="J21" s="187" t="str">
        <f t="shared" si="2"/>
        <v/>
      </c>
      <c r="K21" s="188" t="str">
        <f t="shared" si="2"/>
        <v/>
      </c>
    </row>
    <row r="22" spans="1:11">
      <c r="A22" s="190"/>
      <c r="B22" s="243">
        <v>14</v>
      </c>
      <c r="C22" s="244">
        <v>12</v>
      </c>
      <c r="D22" s="244">
        <v>430</v>
      </c>
      <c r="E22" s="245">
        <v>87</v>
      </c>
      <c r="F22" s="186" t="str">
        <f t="shared" si="2"/>
        <v/>
      </c>
      <c r="G22" s="187" t="str">
        <f t="shared" si="2"/>
        <v/>
      </c>
      <c r="H22" s="193" t="str">
        <f t="shared" si="2"/>
        <v/>
      </c>
      <c r="I22" s="193">
        <f t="shared" si="2"/>
        <v>374.1</v>
      </c>
      <c r="J22" s="187" t="str">
        <f t="shared" si="2"/>
        <v/>
      </c>
      <c r="K22" s="188" t="str">
        <f t="shared" si="2"/>
        <v/>
      </c>
    </row>
    <row r="23" spans="1:11">
      <c r="A23" s="190"/>
      <c r="B23" s="243" t="s">
        <v>129</v>
      </c>
      <c r="C23" s="244">
        <v>12</v>
      </c>
      <c r="D23" s="244">
        <v>336</v>
      </c>
      <c r="E23" s="245">
        <v>48</v>
      </c>
      <c r="F23" s="186" t="str">
        <f t="shared" si="2"/>
        <v/>
      </c>
      <c r="G23" s="187" t="str">
        <f t="shared" si="2"/>
        <v/>
      </c>
      <c r="H23" s="193" t="str">
        <f t="shared" si="2"/>
        <v/>
      </c>
      <c r="I23" s="193">
        <f t="shared" si="2"/>
        <v>161.28</v>
      </c>
      <c r="J23" s="187" t="str">
        <f t="shared" si="2"/>
        <v/>
      </c>
      <c r="K23" s="188" t="str">
        <f t="shared" si="2"/>
        <v/>
      </c>
    </row>
    <row r="24" spans="1:11">
      <c r="A24" s="190"/>
      <c r="B24" s="243">
        <v>15</v>
      </c>
      <c r="C24" s="244">
        <v>12</v>
      </c>
      <c r="D24" s="244">
        <v>326</v>
      </c>
      <c r="E24" s="245">
        <v>12</v>
      </c>
      <c r="F24" s="186" t="str">
        <f t="shared" si="2"/>
        <v/>
      </c>
      <c r="G24" s="187" t="str">
        <f t="shared" si="2"/>
        <v/>
      </c>
      <c r="H24" s="193" t="str">
        <f t="shared" si="2"/>
        <v/>
      </c>
      <c r="I24" s="193">
        <f t="shared" si="2"/>
        <v>39.119999999999997</v>
      </c>
      <c r="J24" s="187" t="str">
        <f t="shared" si="2"/>
        <v/>
      </c>
      <c r="K24" s="188" t="str">
        <f t="shared" si="2"/>
        <v/>
      </c>
    </row>
    <row r="25" spans="1:11">
      <c r="A25" s="190"/>
      <c r="B25" s="243">
        <v>16</v>
      </c>
      <c r="C25" s="244">
        <v>12</v>
      </c>
      <c r="D25" s="244">
        <v>272</v>
      </c>
      <c r="E25" s="245">
        <v>5</v>
      </c>
      <c r="F25" s="186" t="str">
        <f t="shared" si="2"/>
        <v/>
      </c>
      <c r="G25" s="187" t="str">
        <f t="shared" si="2"/>
        <v/>
      </c>
      <c r="H25" s="193" t="str">
        <f t="shared" si="2"/>
        <v/>
      </c>
      <c r="I25" s="193">
        <f t="shared" si="2"/>
        <v>13.6</v>
      </c>
      <c r="J25" s="187" t="str">
        <f t="shared" si="2"/>
        <v/>
      </c>
      <c r="K25" s="188" t="str">
        <f t="shared" si="2"/>
        <v/>
      </c>
    </row>
    <row r="26" spans="1:11">
      <c r="A26" s="190"/>
      <c r="B26" s="243">
        <v>17</v>
      </c>
      <c r="C26" s="244">
        <v>12</v>
      </c>
      <c r="D26" s="244">
        <v>343</v>
      </c>
      <c r="E26" s="245">
        <v>139</v>
      </c>
      <c r="F26" s="186" t="str">
        <f t="shared" si="2"/>
        <v/>
      </c>
      <c r="G26" s="187" t="str">
        <f t="shared" si="2"/>
        <v/>
      </c>
      <c r="H26" s="193" t="str">
        <f t="shared" si="2"/>
        <v/>
      </c>
      <c r="I26" s="193">
        <f t="shared" si="2"/>
        <v>476.77</v>
      </c>
      <c r="J26" s="187" t="str">
        <f t="shared" si="2"/>
        <v/>
      </c>
      <c r="K26" s="188" t="str">
        <f t="shared" si="2"/>
        <v/>
      </c>
    </row>
    <row r="27" spans="1:11">
      <c r="A27" s="190"/>
      <c r="B27" s="243" t="s">
        <v>130</v>
      </c>
      <c r="C27" s="244">
        <v>12</v>
      </c>
      <c r="D27" s="244">
        <v>303</v>
      </c>
      <c r="E27" s="245">
        <v>61</v>
      </c>
      <c r="F27" s="186" t="str">
        <f t="shared" si="2"/>
        <v/>
      </c>
      <c r="G27" s="187" t="str">
        <f t="shared" si="2"/>
        <v/>
      </c>
      <c r="H27" s="193" t="str">
        <f t="shared" si="2"/>
        <v/>
      </c>
      <c r="I27" s="193">
        <f t="shared" si="2"/>
        <v>184.83</v>
      </c>
      <c r="J27" s="187" t="str">
        <f t="shared" si="2"/>
        <v/>
      </c>
      <c r="K27" s="188" t="str">
        <f t="shared" si="2"/>
        <v/>
      </c>
    </row>
    <row r="28" spans="1:11">
      <c r="A28" s="190"/>
      <c r="B28" s="243">
        <v>18</v>
      </c>
      <c r="C28" s="244">
        <v>12</v>
      </c>
      <c r="D28" s="244">
        <v>206</v>
      </c>
      <c r="E28" s="245">
        <v>15</v>
      </c>
      <c r="F28" s="186" t="str">
        <f t="shared" si="2"/>
        <v/>
      </c>
      <c r="G28" s="187" t="str">
        <f t="shared" si="2"/>
        <v/>
      </c>
      <c r="H28" s="193" t="str">
        <f t="shared" si="2"/>
        <v/>
      </c>
      <c r="I28" s="193">
        <f t="shared" si="2"/>
        <v>30.9</v>
      </c>
      <c r="J28" s="187" t="str">
        <f t="shared" si="2"/>
        <v/>
      </c>
      <c r="K28" s="188" t="str">
        <f t="shared" si="2"/>
        <v/>
      </c>
    </row>
    <row r="29" spans="1:11">
      <c r="A29" s="190"/>
      <c r="B29" s="243">
        <v>19</v>
      </c>
      <c r="C29" s="244">
        <v>12</v>
      </c>
      <c r="D29" s="244">
        <v>325</v>
      </c>
      <c r="E29" s="245">
        <v>113</v>
      </c>
      <c r="F29" s="186" t="str">
        <f t="shared" si="2"/>
        <v/>
      </c>
      <c r="G29" s="187" t="str">
        <f t="shared" si="2"/>
        <v/>
      </c>
      <c r="H29" s="193" t="str">
        <f t="shared" si="2"/>
        <v/>
      </c>
      <c r="I29" s="193">
        <f t="shared" si="2"/>
        <v>367.25</v>
      </c>
      <c r="J29" s="187" t="str">
        <f t="shared" si="2"/>
        <v/>
      </c>
      <c r="K29" s="188" t="str">
        <f t="shared" si="2"/>
        <v/>
      </c>
    </row>
    <row r="30" spans="1:11">
      <c r="A30" s="190"/>
      <c r="B30" s="243">
        <v>20</v>
      </c>
      <c r="C30" s="244">
        <v>20</v>
      </c>
      <c r="D30" s="244">
        <v>555</v>
      </c>
      <c r="E30" s="245">
        <v>5</v>
      </c>
      <c r="F30" s="186" t="str">
        <f t="shared" si="2"/>
        <v/>
      </c>
      <c r="G30" s="187" t="str">
        <f t="shared" si="2"/>
        <v/>
      </c>
      <c r="H30" s="193" t="str">
        <f t="shared" si="2"/>
        <v/>
      </c>
      <c r="I30" s="193" t="str">
        <f t="shared" si="2"/>
        <v/>
      </c>
      <c r="J30" s="187" t="str">
        <f t="shared" si="2"/>
        <v/>
      </c>
      <c r="K30" s="188">
        <f t="shared" si="2"/>
        <v>27.75</v>
      </c>
    </row>
    <row r="31" spans="1:11">
      <c r="A31" s="190"/>
      <c r="B31" s="243">
        <v>21</v>
      </c>
      <c r="C31" s="244">
        <v>20</v>
      </c>
      <c r="D31" s="244">
        <v>352</v>
      </c>
      <c r="E31" s="245">
        <v>5</v>
      </c>
      <c r="F31" s="186" t="str">
        <f t="shared" si="2"/>
        <v/>
      </c>
      <c r="G31" s="187" t="str">
        <f t="shared" si="2"/>
        <v/>
      </c>
      <c r="H31" s="193" t="str">
        <f t="shared" si="2"/>
        <v/>
      </c>
      <c r="I31" s="193" t="str">
        <f t="shared" si="2"/>
        <v/>
      </c>
      <c r="J31" s="187" t="str">
        <f t="shared" si="2"/>
        <v/>
      </c>
      <c r="K31" s="188">
        <f t="shared" si="2"/>
        <v>17.600000000000001</v>
      </c>
    </row>
    <row r="32" spans="1:11">
      <c r="A32" s="190"/>
      <c r="B32" s="243">
        <v>22</v>
      </c>
      <c r="C32" s="244">
        <v>20</v>
      </c>
      <c r="D32" s="244">
        <v>340</v>
      </c>
      <c r="E32" s="245">
        <v>5</v>
      </c>
      <c r="F32" s="186" t="str">
        <f t="shared" si="2"/>
        <v/>
      </c>
      <c r="G32" s="187" t="str">
        <f t="shared" si="2"/>
        <v/>
      </c>
      <c r="H32" s="193" t="str">
        <f t="shared" si="2"/>
        <v/>
      </c>
      <c r="I32" s="193" t="str">
        <f t="shared" si="2"/>
        <v/>
      </c>
      <c r="J32" s="187" t="str">
        <f t="shared" si="2"/>
        <v/>
      </c>
      <c r="K32" s="188">
        <f t="shared" si="2"/>
        <v>17</v>
      </c>
    </row>
    <row r="33" spans="1:11">
      <c r="A33" s="190"/>
      <c r="B33" s="243">
        <v>23</v>
      </c>
      <c r="C33" s="244">
        <v>20</v>
      </c>
      <c r="D33" s="244">
        <v>310</v>
      </c>
      <c r="E33" s="245">
        <v>5</v>
      </c>
      <c r="F33" s="186" t="str">
        <f t="shared" si="2"/>
        <v/>
      </c>
      <c r="G33" s="187" t="str">
        <f t="shared" si="2"/>
        <v/>
      </c>
      <c r="H33" s="193" t="str">
        <f t="shared" si="2"/>
        <v/>
      </c>
      <c r="I33" s="193" t="str">
        <f t="shared" si="2"/>
        <v/>
      </c>
      <c r="J33" s="187" t="str">
        <f t="shared" si="2"/>
        <v/>
      </c>
      <c r="K33" s="188">
        <f t="shared" si="2"/>
        <v>15.5</v>
      </c>
    </row>
    <row r="34" spans="1:11">
      <c r="A34" s="190"/>
      <c r="B34" s="243">
        <v>24</v>
      </c>
      <c r="C34" s="244">
        <v>20</v>
      </c>
      <c r="D34" s="244">
        <v>320</v>
      </c>
      <c r="E34" s="245">
        <v>5</v>
      </c>
      <c r="F34" s="186" t="str">
        <f t="shared" si="2"/>
        <v/>
      </c>
      <c r="G34" s="187" t="str">
        <f t="shared" si="2"/>
        <v/>
      </c>
      <c r="H34" s="193" t="str">
        <f t="shared" si="2"/>
        <v/>
      </c>
      <c r="I34" s="193" t="str">
        <f t="shared" si="2"/>
        <v/>
      </c>
      <c r="J34" s="187" t="str">
        <f t="shared" si="2"/>
        <v/>
      </c>
      <c r="K34" s="188">
        <f t="shared" si="2"/>
        <v>16</v>
      </c>
    </row>
    <row r="35" spans="1:11">
      <c r="A35" s="190"/>
      <c r="B35" s="243">
        <v>25</v>
      </c>
      <c r="C35" s="244">
        <v>16</v>
      </c>
      <c r="D35" s="244">
        <v>270</v>
      </c>
      <c r="E35" s="245">
        <v>5</v>
      </c>
      <c r="F35" s="186" t="str">
        <f t="shared" si="2"/>
        <v/>
      </c>
      <c r="G35" s="187" t="str">
        <f t="shared" si="2"/>
        <v/>
      </c>
      <c r="H35" s="193" t="str">
        <f t="shared" si="2"/>
        <v/>
      </c>
      <c r="I35" s="193" t="str">
        <f t="shared" si="2"/>
        <v/>
      </c>
      <c r="J35" s="187">
        <f t="shared" si="2"/>
        <v>13.5</v>
      </c>
      <c r="K35" s="188" t="str">
        <f t="shared" si="2"/>
        <v/>
      </c>
    </row>
    <row r="36" spans="1:11">
      <c r="A36" s="190"/>
      <c r="B36" s="243">
        <v>26</v>
      </c>
      <c r="C36" s="244">
        <v>12</v>
      </c>
      <c r="D36" s="244">
        <v>200</v>
      </c>
      <c r="E36" s="245">
        <v>26</v>
      </c>
      <c r="F36" s="186" t="str">
        <f t="shared" si="2"/>
        <v/>
      </c>
      <c r="G36" s="187" t="str">
        <f t="shared" si="2"/>
        <v/>
      </c>
      <c r="H36" s="193" t="str">
        <f t="shared" si="2"/>
        <v/>
      </c>
      <c r="I36" s="193">
        <f t="shared" si="2"/>
        <v>52</v>
      </c>
      <c r="J36" s="187" t="str">
        <f t="shared" si="2"/>
        <v/>
      </c>
      <c r="K36" s="188" t="str">
        <f t="shared" si="2"/>
        <v/>
      </c>
    </row>
    <row r="37" spans="1:11">
      <c r="A37" s="190"/>
      <c r="B37" s="243">
        <v>27</v>
      </c>
      <c r="C37" s="244">
        <v>10</v>
      </c>
      <c r="D37" s="244">
        <v>1200</v>
      </c>
      <c r="E37" s="245">
        <v>108</v>
      </c>
      <c r="F37" s="186" t="str">
        <f t="shared" si="2"/>
        <v/>
      </c>
      <c r="G37" s="187" t="str">
        <f t="shared" si="2"/>
        <v/>
      </c>
      <c r="H37" s="193">
        <f t="shared" si="2"/>
        <v>1296</v>
      </c>
      <c r="I37" s="193" t="str">
        <f t="shared" si="2"/>
        <v/>
      </c>
      <c r="J37" s="187" t="str">
        <f t="shared" si="2"/>
        <v/>
      </c>
      <c r="K37" s="188" t="str">
        <f t="shared" si="2"/>
        <v/>
      </c>
    </row>
    <row r="38" spans="1:11">
      <c r="A38" s="190"/>
      <c r="B38" s="243">
        <v>28</v>
      </c>
      <c r="C38" s="244">
        <v>10</v>
      </c>
      <c r="D38" s="244">
        <v>1084</v>
      </c>
      <c r="E38" s="245">
        <v>46</v>
      </c>
      <c r="F38" s="186" t="str">
        <f t="shared" si="2"/>
        <v/>
      </c>
      <c r="G38" s="187" t="str">
        <f t="shared" si="2"/>
        <v/>
      </c>
      <c r="H38" s="193">
        <f t="shared" si="2"/>
        <v>498.64</v>
      </c>
      <c r="I38" s="193" t="str">
        <f t="shared" si="2"/>
        <v/>
      </c>
      <c r="J38" s="187" t="str">
        <f t="shared" si="2"/>
        <v/>
      </c>
      <c r="K38" s="188" t="str">
        <f t="shared" si="2"/>
        <v/>
      </c>
    </row>
    <row r="39" spans="1:11">
      <c r="A39" s="190"/>
      <c r="B39" s="243">
        <v>29</v>
      </c>
      <c r="C39" s="244">
        <v>10</v>
      </c>
      <c r="D39" s="244">
        <v>517</v>
      </c>
      <c r="E39" s="245">
        <v>24</v>
      </c>
      <c r="F39" s="186" t="str">
        <f t="shared" si="2"/>
        <v/>
      </c>
      <c r="G39" s="187" t="str">
        <f t="shared" si="2"/>
        <v/>
      </c>
      <c r="H39" s="193">
        <f t="shared" si="2"/>
        <v>124.08</v>
      </c>
      <c r="I39" s="193" t="str">
        <f t="shared" si="2"/>
        <v/>
      </c>
      <c r="J39" s="187" t="str">
        <f t="shared" si="2"/>
        <v/>
      </c>
      <c r="K39" s="188" t="str">
        <f t="shared" si="2"/>
        <v/>
      </c>
    </row>
    <row r="40" spans="1:11">
      <c r="A40" s="190"/>
      <c r="B40" s="243">
        <v>30</v>
      </c>
      <c r="C40" s="244">
        <v>10</v>
      </c>
      <c r="D40" s="244">
        <v>391</v>
      </c>
      <c r="E40" s="245">
        <v>22</v>
      </c>
      <c r="F40" s="186" t="str">
        <f t="shared" si="2"/>
        <v/>
      </c>
      <c r="G40" s="187" t="str">
        <f t="shared" si="2"/>
        <v/>
      </c>
      <c r="H40" s="193">
        <f t="shared" si="2"/>
        <v>86.02</v>
      </c>
      <c r="I40" s="193" t="str">
        <f t="shared" si="2"/>
        <v/>
      </c>
      <c r="J40" s="187" t="str">
        <f t="shared" si="2"/>
        <v/>
      </c>
      <c r="K40" s="188" t="str">
        <f t="shared" si="2"/>
        <v/>
      </c>
    </row>
    <row r="41" spans="1:11">
      <c r="A41" s="190"/>
      <c r="B41" s="243">
        <v>31</v>
      </c>
      <c r="C41" s="244">
        <v>10</v>
      </c>
      <c r="D41" s="244">
        <v>342</v>
      </c>
      <c r="E41" s="245">
        <v>24</v>
      </c>
      <c r="F41" s="186" t="str">
        <f t="shared" si="2"/>
        <v/>
      </c>
      <c r="G41" s="187" t="str">
        <f t="shared" si="2"/>
        <v/>
      </c>
      <c r="H41" s="193">
        <f t="shared" si="2"/>
        <v>82.08</v>
      </c>
      <c r="I41" s="193" t="str">
        <f t="shared" si="2"/>
        <v/>
      </c>
      <c r="J41" s="187" t="str">
        <f t="shared" si="2"/>
        <v/>
      </c>
      <c r="K41" s="188" t="str">
        <f t="shared" si="2"/>
        <v/>
      </c>
    </row>
    <row r="42" spans="1:11">
      <c r="A42" s="190"/>
      <c r="B42" s="243">
        <v>32</v>
      </c>
      <c r="C42" s="244">
        <v>10</v>
      </c>
      <c r="D42" s="244">
        <v>1038</v>
      </c>
      <c r="E42" s="245">
        <v>24</v>
      </c>
      <c r="F42" s="186" t="str">
        <f t="shared" si="2"/>
        <v/>
      </c>
      <c r="G42" s="187" t="str">
        <f t="shared" si="2"/>
        <v/>
      </c>
      <c r="H42" s="193">
        <f t="shared" si="2"/>
        <v>249.12</v>
      </c>
      <c r="I42" s="193" t="str">
        <f t="shared" si="2"/>
        <v/>
      </c>
      <c r="J42" s="187" t="str">
        <f t="shared" si="2"/>
        <v/>
      </c>
      <c r="K42" s="188" t="str">
        <f t="shared" si="2"/>
        <v/>
      </c>
    </row>
    <row r="43" spans="1:11">
      <c r="A43" s="190"/>
      <c r="B43" s="243">
        <v>33</v>
      </c>
      <c r="C43" s="244">
        <v>10</v>
      </c>
      <c r="D43" s="244">
        <v>292</v>
      </c>
      <c r="E43" s="245">
        <v>24</v>
      </c>
      <c r="F43" s="186" t="str">
        <f t="shared" si="2"/>
        <v/>
      </c>
      <c r="G43" s="187" t="str">
        <f t="shared" si="2"/>
        <v/>
      </c>
      <c r="H43" s="193">
        <f t="shared" si="2"/>
        <v>70.08</v>
      </c>
      <c r="I43" s="193" t="str">
        <f t="shared" si="2"/>
        <v/>
      </c>
      <c r="J43" s="187" t="str">
        <f t="shared" si="2"/>
        <v/>
      </c>
      <c r="K43" s="188" t="str">
        <f t="shared" si="2"/>
        <v/>
      </c>
    </row>
    <row r="44" spans="1:11">
      <c r="A44" s="190"/>
      <c r="B44" s="243">
        <v>34</v>
      </c>
      <c r="C44" s="244">
        <v>10</v>
      </c>
      <c r="D44" s="244">
        <v>689</v>
      </c>
      <c r="E44" s="245">
        <v>24</v>
      </c>
      <c r="F44" s="186" t="str">
        <f t="shared" si="2"/>
        <v/>
      </c>
      <c r="G44" s="187" t="str">
        <f t="shared" si="2"/>
        <v/>
      </c>
      <c r="H44" s="193">
        <f t="shared" si="2"/>
        <v>165.36</v>
      </c>
      <c r="I44" s="193" t="str">
        <f t="shared" si="2"/>
        <v/>
      </c>
      <c r="J44" s="187" t="str">
        <f t="shared" si="2"/>
        <v/>
      </c>
      <c r="K44" s="188" t="str">
        <f t="shared" si="2"/>
        <v/>
      </c>
    </row>
    <row r="45" spans="1:11" ht="15.6" customHeight="1">
      <c r="A45" s="190"/>
      <c r="B45" s="243">
        <v>35</v>
      </c>
      <c r="C45" s="244">
        <v>10</v>
      </c>
      <c r="D45" s="244">
        <v>1131</v>
      </c>
      <c r="E45" s="245">
        <v>16</v>
      </c>
      <c r="F45" s="186" t="str">
        <f t="shared" si="2"/>
        <v/>
      </c>
      <c r="G45" s="187" t="str">
        <f t="shared" si="2"/>
        <v/>
      </c>
      <c r="H45" s="193">
        <f t="shared" si="2"/>
        <v>180.96</v>
      </c>
      <c r="I45" s="193" t="str">
        <f t="shared" si="2"/>
        <v/>
      </c>
      <c r="J45" s="187" t="str">
        <f t="shared" si="2"/>
        <v/>
      </c>
      <c r="K45" s="188" t="str">
        <f t="shared" si="2"/>
        <v/>
      </c>
    </row>
    <row r="46" spans="1:11" ht="15.6" customHeight="1">
      <c r="A46" s="190"/>
      <c r="B46" s="243">
        <v>36</v>
      </c>
      <c r="C46" s="244">
        <v>10</v>
      </c>
      <c r="D46" s="244">
        <v>559</v>
      </c>
      <c r="E46" s="245">
        <v>24</v>
      </c>
      <c r="F46" s="186" t="str">
        <f t="shared" si="2"/>
        <v/>
      </c>
      <c r="G46" s="187" t="str">
        <f t="shared" si="2"/>
        <v/>
      </c>
      <c r="H46" s="193">
        <f t="shared" si="2"/>
        <v>134.16</v>
      </c>
      <c r="I46" s="193" t="str">
        <f t="shared" si="2"/>
        <v/>
      </c>
      <c r="J46" s="187" t="str">
        <f t="shared" si="2"/>
        <v/>
      </c>
      <c r="K46" s="188" t="str">
        <f t="shared" si="2"/>
        <v/>
      </c>
    </row>
    <row r="47" spans="1:11" ht="15.6" customHeight="1">
      <c r="A47" s="190"/>
      <c r="B47" s="243">
        <v>37</v>
      </c>
      <c r="C47" s="244">
        <v>10</v>
      </c>
      <c r="D47" s="244">
        <v>514</v>
      </c>
      <c r="E47" s="245">
        <v>22</v>
      </c>
      <c r="F47" s="186" t="str">
        <f t="shared" si="2"/>
        <v/>
      </c>
      <c r="G47" s="187" t="str">
        <f t="shared" si="2"/>
        <v/>
      </c>
      <c r="H47" s="193">
        <f t="shared" si="2"/>
        <v>113.08</v>
      </c>
      <c r="I47" s="193" t="str">
        <f t="shared" si="2"/>
        <v/>
      </c>
      <c r="J47" s="187" t="str">
        <f t="shared" si="2"/>
        <v/>
      </c>
      <c r="K47" s="188" t="str">
        <f t="shared" si="2"/>
        <v/>
      </c>
    </row>
    <row r="48" spans="1:11" ht="15.6" customHeight="1">
      <c r="A48" s="190"/>
      <c r="B48" s="243">
        <v>38</v>
      </c>
      <c r="C48" s="244">
        <v>10</v>
      </c>
      <c r="D48" s="244">
        <v>346</v>
      </c>
      <c r="E48" s="245">
        <v>24</v>
      </c>
      <c r="F48" s="186" t="str">
        <f t="shared" si="2"/>
        <v/>
      </c>
      <c r="G48" s="187" t="str">
        <f t="shared" si="2"/>
        <v/>
      </c>
      <c r="H48" s="193">
        <f t="shared" si="2"/>
        <v>83.04</v>
      </c>
      <c r="I48" s="193" t="str">
        <f t="shared" si="2"/>
        <v/>
      </c>
      <c r="J48" s="187" t="str">
        <f t="shared" si="2"/>
        <v/>
      </c>
      <c r="K48" s="188" t="str">
        <f t="shared" si="2"/>
        <v/>
      </c>
    </row>
    <row r="49" spans="1:11" ht="15.6" customHeight="1">
      <c r="A49" s="190"/>
      <c r="B49" s="243">
        <v>39</v>
      </c>
      <c r="C49" s="244">
        <v>10</v>
      </c>
      <c r="D49" s="244">
        <v>517</v>
      </c>
      <c r="E49" s="245">
        <v>24</v>
      </c>
      <c r="F49" s="186" t="str">
        <f t="shared" si="2"/>
        <v/>
      </c>
      <c r="G49" s="187" t="str">
        <f t="shared" si="2"/>
        <v/>
      </c>
      <c r="H49" s="193">
        <f t="shared" si="2"/>
        <v>124.08</v>
      </c>
      <c r="I49" s="193" t="str">
        <f t="shared" si="2"/>
        <v/>
      </c>
      <c r="J49" s="187" t="str">
        <f t="shared" si="2"/>
        <v/>
      </c>
      <c r="K49" s="188" t="str">
        <f t="shared" si="2"/>
        <v/>
      </c>
    </row>
    <row r="50" spans="1:11" ht="15.6" customHeight="1">
      <c r="A50" s="190"/>
      <c r="B50" s="243">
        <v>40</v>
      </c>
      <c r="C50" s="244">
        <v>16</v>
      </c>
      <c r="D50" s="244">
        <v>172</v>
      </c>
      <c r="E50" s="245">
        <f>92+117+82</f>
        <v>291</v>
      </c>
      <c r="F50" s="186" t="str">
        <f t="shared" si="2"/>
        <v/>
      </c>
      <c r="G50" s="187" t="str">
        <f t="shared" si="2"/>
        <v/>
      </c>
      <c r="H50" s="193" t="str">
        <f t="shared" si="2"/>
        <v/>
      </c>
      <c r="I50" s="193" t="str">
        <f t="shared" si="2"/>
        <v/>
      </c>
      <c r="J50" s="187">
        <f t="shared" si="2"/>
        <v>500.52</v>
      </c>
      <c r="K50" s="188" t="str">
        <f t="shared" si="2"/>
        <v/>
      </c>
    </row>
    <row r="51" spans="1:11" ht="15.6" customHeight="1">
      <c r="A51" s="190"/>
      <c r="B51" s="243">
        <v>41</v>
      </c>
      <c r="C51" s="244">
        <v>12</v>
      </c>
      <c r="D51" s="244">
        <v>130</v>
      </c>
      <c r="E51" s="245">
        <v>4</v>
      </c>
      <c r="F51" s="186"/>
      <c r="G51" s="187"/>
      <c r="H51" s="193"/>
      <c r="I51" s="193"/>
      <c r="J51" s="187"/>
      <c r="K51" s="188"/>
    </row>
    <row r="52" spans="1:11" ht="15.6" customHeight="1">
      <c r="A52" s="190"/>
      <c r="B52" s="243" t="s">
        <v>30</v>
      </c>
      <c r="C52" s="244">
        <v>10</v>
      </c>
      <c r="D52" s="244">
        <v>176</v>
      </c>
      <c r="E52" s="245">
        <v>11</v>
      </c>
      <c r="F52" s="186" t="str">
        <f t="shared" si="2"/>
        <v/>
      </c>
      <c r="G52" s="187" t="str">
        <f t="shared" si="2"/>
        <v/>
      </c>
      <c r="H52" s="193">
        <f t="shared" si="2"/>
        <v>19.36</v>
      </c>
      <c r="I52" s="193" t="str">
        <f t="shared" ref="F52:K60" si="3">IF($C52=I$6,$D52*$E52/100,"")</f>
        <v/>
      </c>
      <c r="J52" s="187" t="str">
        <f t="shared" si="3"/>
        <v/>
      </c>
      <c r="K52" s="188" t="str">
        <f t="shared" si="3"/>
        <v/>
      </c>
    </row>
    <row r="53" spans="1:11" ht="15.6" customHeight="1">
      <c r="A53" s="190"/>
      <c r="B53" s="243" t="s">
        <v>91</v>
      </c>
      <c r="C53" s="244">
        <v>10</v>
      </c>
      <c r="D53" s="244">
        <v>352</v>
      </c>
      <c r="E53" s="245">
        <v>11</v>
      </c>
      <c r="F53" s="186" t="str">
        <f t="shared" si="3"/>
        <v/>
      </c>
      <c r="G53" s="187" t="str">
        <f t="shared" si="3"/>
        <v/>
      </c>
      <c r="H53" s="193">
        <f t="shared" si="3"/>
        <v>38.72</v>
      </c>
      <c r="I53" s="193" t="str">
        <f t="shared" si="3"/>
        <v/>
      </c>
      <c r="J53" s="187" t="str">
        <f t="shared" si="3"/>
        <v/>
      </c>
      <c r="K53" s="188" t="str">
        <f t="shared" si="3"/>
        <v/>
      </c>
    </row>
    <row r="54" spans="1:11" ht="15.6" customHeight="1">
      <c r="A54" s="190"/>
      <c r="B54" s="243" t="s">
        <v>103</v>
      </c>
      <c r="C54" s="244">
        <v>10</v>
      </c>
      <c r="D54" s="244">
        <v>226</v>
      </c>
      <c r="E54" s="245">
        <v>11</v>
      </c>
      <c r="F54" s="186" t="str">
        <f t="shared" si="3"/>
        <v/>
      </c>
      <c r="G54" s="187" t="str">
        <f t="shared" si="3"/>
        <v/>
      </c>
      <c r="H54" s="193">
        <f t="shared" si="3"/>
        <v>24.86</v>
      </c>
      <c r="I54" s="193" t="str">
        <f t="shared" si="3"/>
        <v/>
      </c>
      <c r="J54" s="187" t="str">
        <f t="shared" si="3"/>
        <v/>
      </c>
      <c r="K54" s="188" t="str">
        <f t="shared" si="3"/>
        <v/>
      </c>
    </row>
    <row r="55" spans="1:11" ht="15.6" customHeight="1">
      <c r="A55" s="190"/>
      <c r="B55" s="243" t="s">
        <v>104</v>
      </c>
      <c r="C55" s="244">
        <v>10</v>
      </c>
      <c r="D55" s="244">
        <v>160</v>
      </c>
      <c r="E55" s="245">
        <v>12</v>
      </c>
      <c r="F55" s="186" t="str">
        <f t="shared" si="3"/>
        <v/>
      </c>
      <c r="G55" s="187" t="str">
        <f t="shared" si="3"/>
        <v/>
      </c>
      <c r="H55" s="193">
        <f t="shared" si="3"/>
        <v>19.2</v>
      </c>
      <c r="I55" s="193" t="str">
        <f t="shared" si="3"/>
        <v/>
      </c>
      <c r="J55" s="187" t="str">
        <f t="shared" si="3"/>
        <v/>
      </c>
      <c r="K55" s="188" t="str">
        <f t="shared" si="3"/>
        <v/>
      </c>
    </row>
    <row r="56" spans="1:11" ht="13.9" customHeight="1">
      <c r="A56" s="190"/>
      <c r="B56" s="243" t="s">
        <v>65</v>
      </c>
      <c r="C56" s="244">
        <v>12</v>
      </c>
      <c r="D56" s="244">
        <v>119</v>
      </c>
      <c r="E56" s="245">
        <v>338</v>
      </c>
      <c r="F56" s="186" t="str">
        <f t="shared" si="3"/>
        <v/>
      </c>
      <c r="G56" s="187" t="str">
        <f t="shared" si="3"/>
        <v/>
      </c>
      <c r="H56" s="193" t="str">
        <f t="shared" si="3"/>
        <v/>
      </c>
      <c r="I56" s="193">
        <f t="shared" si="3"/>
        <v>402.22</v>
      </c>
      <c r="J56" s="187" t="str">
        <f t="shared" si="3"/>
        <v/>
      </c>
      <c r="K56" s="188" t="str">
        <f t="shared" si="3"/>
        <v/>
      </c>
    </row>
    <row r="57" spans="1:11" ht="13.9" customHeight="1">
      <c r="A57" s="190"/>
      <c r="B57" s="243" t="s">
        <v>66</v>
      </c>
      <c r="C57" s="244">
        <v>12</v>
      </c>
      <c r="D57" s="244">
        <v>116</v>
      </c>
      <c r="E57" s="245">
        <f>92+82+117+61+82</f>
        <v>434</v>
      </c>
      <c r="F57" s="186" t="str">
        <f t="shared" si="3"/>
        <v/>
      </c>
      <c r="G57" s="187" t="str">
        <f t="shared" si="3"/>
        <v/>
      </c>
      <c r="H57" s="193" t="str">
        <f t="shared" si="3"/>
        <v/>
      </c>
      <c r="I57" s="193">
        <f t="shared" si="3"/>
        <v>503.44</v>
      </c>
      <c r="J57" s="187" t="str">
        <f t="shared" si="3"/>
        <v/>
      </c>
      <c r="K57" s="188" t="str">
        <f t="shared" si="3"/>
        <v/>
      </c>
    </row>
    <row r="58" spans="1:11" ht="13.9" customHeight="1">
      <c r="A58" s="190"/>
      <c r="B58" s="243" t="s">
        <v>67</v>
      </c>
      <c r="C58" s="244">
        <v>12</v>
      </c>
      <c r="D58" s="244">
        <v>114</v>
      </c>
      <c r="E58" s="245">
        <v>12</v>
      </c>
      <c r="F58" s="186" t="str">
        <f t="shared" si="3"/>
        <v/>
      </c>
      <c r="G58" s="187" t="str">
        <f t="shared" si="3"/>
        <v/>
      </c>
      <c r="H58" s="193" t="str">
        <f t="shared" si="3"/>
        <v/>
      </c>
      <c r="I58" s="193">
        <f t="shared" si="3"/>
        <v>13.68</v>
      </c>
      <c r="J58" s="187" t="str">
        <f t="shared" si="3"/>
        <v/>
      </c>
      <c r="K58" s="188" t="str">
        <f t="shared" si="3"/>
        <v/>
      </c>
    </row>
    <row r="59" spans="1:11">
      <c r="A59" s="190"/>
      <c r="B59" s="243" t="s">
        <v>71</v>
      </c>
      <c r="C59" s="244">
        <v>12</v>
      </c>
      <c r="D59" s="244">
        <v>134</v>
      </c>
      <c r="E59" s="245">
        <v>308</v>
      </c>
      <c r="F59" s="186" t="str">
        <f t="shared" si="3"/>
        <v/>
      </c>
      <c r="G59" s="187" t="str">
        <f t="shared" si="3"/>
        <v/>
      </c>
      <c r="H59" s="193" t="str">
        <f t="shared" si="3"/>
        <v/>
      </c>
      <c r="I59" s="193">
        <f t="shared" si="3"/>
        <v>412.72</v>
      </c>
      <c r="J59" s="187" t="str">
        <f t="shared" si="3"/>
        <v/>
      </c>
      <c r="K59" s="188" t="str">
        <f t="shared" si="3"/>
        <v/>
      </c>
    </row>
    <row r="60" spans="1:11" ht="15.75" thickBot="1">
      <c r="A60" s="190"/>
      <c r="B60" s="243" t="s">
        <v>11</v>
      </c>
      <c r="C60" s="244">
        <v>6</v>
      </c>
      <c r="D60" s="244">
        <v>33</v>
      </c>
      <c r="E60" s="245">
        <v>164</v>
      </c>
      <c r="F60" s="186">
        <f t="shared" si="3"/>
        <v>54.12</v>
      </c>
      <c r="G60" s="187" t="str">
        <f t="shared" si="3"/>
        <v/>
      </c>
      <c r="H60" s="193" t="str">
        <f t="shared" si="3"/>
        <v/>
      </c>
      <c r="I60" s="193" t="str">
        <f t="shared" si="3"/>
        <v/>
      </c>
      <c r="J60" s="187" t="str">
        <f t="shared" si="3"/>
        <v/>
      </c>
      <c r="K60" s="188" t="str">
        <f t="shared" si="3"/>
        <v/>
      </c>
    </row>
    <row r="61" spans="1:11">
      <c r="A61" s="191"/>
      <c r="B61" s="264" t="s">
        <v>3</v>
      </c>
      <c r="C61" s="265"/>
      <c r="D61" s="265"/>
      <c r="E61" s="238" t="s">
        <v>4</v>
      </c>
      <c r="F61" s="200">
        <f t="shared" ref="F61:K61" si="4">SUM(F7:F60)</f>
        <v>54.12</v>
      </c>
      <c r="G61" s="201">
        <f t="shared" si="4"/>
        <v>0</v>
      </c>
      <c r="H61" s="201">
        <f t="shared" si="4"/>
        <v>3308.8399999999992</v>
      </c>
      <c r="I61" s="201">
        <f t="shared" si="4"/>
        <v>6185.92</v>
      </c>
      <c r="J61" s="201">
        <f t="shared" si="4"/>
        <v>514.02</v>
      </c>
      <c r="K61" s="202">
        <f t="shared" si="4"/>
        <v>93.85</v>
      </c>
    </row>
    <row r="62" spans="1:11" ht="16.899999999999999" customHeight="1">
      <c r="A62" s="191"/>
      <c r="B62" s="266" t="s">
        <v>5</v>
      </c>
      <c r="C62" s="267"/>
      <c r="D62" s="267"/>
      <c r="E62" s="194" t="s">
        <v>6</v>
      </c>
      <c r="F62" s="166">
        <f t="shared" ref="F62:K62" si="5">ROUND(F6^2*PI()/4*7.85/1000,3)</f>
        <v>0.222</v>
      </c>
      <c r="G62" s="74">
        <f t="shared" si="5"/>
        <v>0.39500000000000002</v>
      </c>
      <c r="H62" s="74">
        <f t="shared" si="5"/>
        <v>0.61699999999999999</v>
      </c>
      <c r="I62" s="74">
        <f t="shared" si="5"/>
        <v>0.88800000000000001</v>
      </c>
      <c r="J62" s="74">
        <f t="shared" si="5"/>
        <v>1.5780000000000001</v>
      </c>
      <c r="K62" s="75">
        <f t="shared" si="5"/>
        <v>2.4660000000000002</v>
      </c>
    </row>
    <row r="63" spans="1:11" ht="16.5" thickBot="1">
      <c r="A63" s="191"/>
      <c r="B63" s="268" t="s">
        <v>7</v>
      </c>
      <c r="C63" s="269"/>
      <c r="D63" s="269"/>
      <c r="E63" s="232" t="s">
        <v>6</v>
      </c>
      <c r="F63" s="167">
        <f t="shared" ref="F63:K63" si="6">F61*F62</f>
        <v>12.01464</v>
      </c>
      <c r="G63" s="76">
        <f t="shared" si="6"/>
        <v>0</v>
      </c>
      <c r="H63" s="76">
        <f t="shared" si="6"/>
        <v>2041.5542799999996</v>
      </c>
      <c r="I63" s="76">
        <f t="shared" si="6"/>
        <v>5493.0969599999999</v>
      </c>
      <c r="J63" s="76">
        <f t="shared" si="6"/>
        <v>811.12356</v>
      </c>
      <c r="K63" s="77">
        <f t="shared" si="6"/>
        <v>231.4341</v>
      </c>
    </row>
    <row r="64" spans="1:11" ht="18.75" thickBot="1">
      <c r="A64" s="191"/>
      <c r="B64" s="205"/>
      <c r="C64" s="205"/>
      <c r="D64" s="205"/>
      <c r="E64" s="205"/>
      <c r="F64" s="270">
        <f>SUM(F63:K63)</f>
        <v>8589.2235400000009</v>
      </c>
      <c r="G64" s="271"/>
      <c r="H64" s="271"/>
      <c r="I64" s="271"/>
      <c r="J64" s="271"/>
      <c r="K64" s="272"/>
    </row>
  </sheetData>
  <mergeCells count="11">
    <mergeCell ref="B61:D61"/>
    <mergeCell ref="B62:D62"/>
    <mergeCell ref="B63:D63"/>
    <mergeCell ref="F64:K64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view="pageBreakPreview" zoomScaleNormal="100" zoomScaleSheetLayoutView="100" zoomScalePageLayoutView="130" workbookViewId="0">
      <selection activeCell="E1" sqref="E1"/>
    </sheetView>
  </sheetViews>
  <sheetFormatPr defaultRowHeight="15"/>
  <cols>
    <col min="1" max="1" width="4.5703125" customWidth="1"/>
    <col min="2" max="2" width="7.140625" customWidth="1"/>
    <col min="3" max="3" width="7.7109375" customWidth="1"/>
    <col min="5" max="5" width="8.42578125" customWidth="1"/>
    <col min="6" max="6" width="6.28515625" customWidth="1"/>
    <col min="7" max="7" width="7.28515625" customWidth="1"/>
    <col min="8" max="8" width="7.5703125" customWidth="1"/>
    <col min="9" max="9" width="8.42578125" customWidth="1"/>
    <col min="10" max="10" width="8.7109375" customWidth="1"/>
    <col min="11" max="11" width="9.5703125" customWidth="1"/>
    <col min="12" max="12" width="2.5703125" customWidth="1"/>
    <col min="13" max="13" width="9.42578125" customWidth="1"/>
    <col min="14" max="14" width="12.7109375" customWidth="1"/>
  </cols>
  <sheetData>
    <row r="1" spans="1:14" s="191" customFormat="1" ht="18">
      <c r="B1" s="273" t="s">
        <v>16</v>
      </c>
      <c r="C1" s="273"/>
      <c r="D1" s="34" t="s">
        <v>151</v>
      </c>
      <c r="E1" s="393" t="s">
        <v>162</v>
      </c>
      <c r="F1" s="215"/>
      <c r="J1" s="190"/>
    </row>
    <row r="2" spans="1:14" s="191" customFormat="1" ht="18">
      <c r="C2" s="216"/>
      <c r="D2" s="34" t="s">
        <v>152</v>
      </c>
      <c r="E2" s="216"/>
      <c r="F2" s="215"/>
      <c r="J2" s="190"/>
    </row>
    <row r="3" spans="1:14" s="191" customFormat="1" ht="18.75" thickBot="1">
      <c r="B3" s="4"/>
      <c r="C3" s="215"/>
      <c r="D3" s="215"/>
      <c r="E3" s="215"/>
      <c r="F3" s="215"/>
      <c r="G3" s="215"/>
      <c r="H3" s="215"/>
      <c r="I3" s="215"/>
      <c r="J3" s="190"/>
    </row>
    <row r="4" spans="1:14" s="191" customFormat="1" ht="15" customHeight="1">
      <c r="B4" s="274" t="s">
        <v>0</v>
      </c>
      <c r="C4" s="277" t="s">
        <v>1</v>
      </c>
      <c r="D4" s="280" t="s">
        <v>102</v>
      </c>
      <c r="E4" s="283" t="s">
        <v>2</v>
      </c>
      <c r="F4" s="286" t="s">
        <v>24</v>
      </c>
      <c r="G4" s="287"/>
      <c r="H4" s="287"/>
      <c r="I4" s="287"/>
      <c r="J4" s="287"/>
      <c r="K4" s="288"/>
      <c r="M4" s="189"/>
      <c r="N4" s="190"/>
    </row>
    <row r="5" spans="1:14" s="191" customFormat="1" ht="15" customHeight="1" thickBot="1">
      <c r="B5" s="275"/>
      <c r="C5" s="278"/>
      <c r="D5" s="281"/>
      <c r="E5" s="284"/>
      <c r="F5" s="289" t="s">
        <v>25</v>
      </c>
      <c r="G5" s="290"/>
      <c r="H5" s="290"/>
      <c r="I5" s="290"/>
      <c r="J5" s="290"/>
      <c r="K5" s="291"/>
      <c r="M5" s="228"/>
      <c r="N5" s="190"/>
    </row>
    <row r="6" spans="1:14" s="191" customFormat="1" ht="15.75" thickBot="1">
      <c r="B6" s="276"/>
      <c r="C6" s="279"/>
      <c r="D6" s="282"/>
      <c r="E6" s="285"/>
      <c r="F6" s="229">
        <v>6</v>
      </c>
      <c r="G6" s="230">
        <v>8</v>
      </c>
      <c r="H6" s="230">
        <v>10</v>
      </c>
      <c r="I6" s="230">
        <v>12</v>
      </c>
      <c r="J6" s="239">
        <v>16</v>
      </c>
      <c r="K6" s="231">
        <v>20</v>
      </c>
      <c r="L6" s="205"/>
    </row>
    <row r="7" spans="1:14" s="191" customFormat="1">
      <c r="B7" s="233">
        <v>1</v>
      </c>
      <c r="C7" s="234">
        <v>12</v>
      </c>
      <c r="D7" s="234">
        <v>550</v>
      </c>
      <c r="E7" s="241">
        <v>300</v>
      </c>
      <c r="F7" s="242" t="str">
        <f>IF($C7=F$6,$D7*$E7/100,"")</f>
        <v/>
      </c>
      <c r="G7" s="235" t="str">
        <f t="shared" ref="G7:K7" si="0">IF($C7=G$6,$D7*$E7/100,"")</f>
        <v/>
      </c>
      <c r="H7" s="236" t="str">
        <f>IF($C7=H$6,$D7*$E7/100,"")</f>
        <v/>
      </c>
      <c r="I7" s="236">
        <f t="shared" si="0"/>
        <v>1650</v>
      </c>
      <c r="J7" s="235" t="str">
        <f t="shared" si="0"/>
        <v/>
      </c>
      <c r="K7" s="237" t="str">
        <f t="shared" si="0"/>
        <v/>
      </c>
      <c r="L7" s="205"/>
    </row>
    <row r="8" spans="1:14" s="190" customFormat="1">
      <c r="B8" s="178">
        <v>2</v>
      </c>
      <c r="C8" s="184">
        <v>12</v>
      </c>
      <c r="D8" s="184">
        <v>401</v>
      </c>
      <c r="E8" s="240">
        <v>14</v>
      </c>
      <c r="F8" s="186" t="str">
        <f t="shared" ref="F8:K38" si="1">IF($C8=F$6,$D8*$E8/100,"")</f>
        <v/>
      </c>
      <c r="G8" s="187" t="str">
        <f t="shared" si="1"/>
        <v/>
      </c>
      <c r="H8" s="193" t="str">
        <f t="shared" si="1"/>
        <v/>
      </c>
      <c r="I8" s="193">
        <f t="shared" si="1"/>
        <v>56.14</v>
      </c>
      <c r="J8" s="187" t="str">
        <f t="shared" si="1"/>
        <v/>
      </c>
      <c r="K8" s="188" t="str">
        <f t="shared" si="1"/>
        <v/>
      </c>
      <c r="L8" s="205"/>
    </row>
    <row r="9" spans="1:14" s="190" customFormat="1">
      <c r="B9" s="243">
        <v>3</v>
      </c>
      <c r="C9" s="244">
        <v>12</v>
      </c>
      <c r="D9" s="244">
        <v>207</v>
      </c>
      <c r="E9" s="245">
        <v>31</v>
      </c>
      <c r="F9" s="186" t="str">
        <f t="shared" si="1"/>
        <v/>
      </c>
      <c r="G9" s="187" t="str">
        <f t="shared" si="1"/>
        <v/>
      </c>
      <c r="H9" s="193" t="str">
        <f t="shared" si="1"/>
        <v/>
      </c>
      <c r="I9" s="193">
        <f t="shared" si="1"/>
        <v>64.17</v>
      </c>
      <c r="J9" s="187" t="str">
        <f t="shared" si="1"/>
        <v/>
      </c>
      <c r="K9" s="188" t="str">
        <f t="shared" si="1"/>
        <v/>
      </c>
      <c r="L9" s="205"/>
    </row>
    <row r="10" spans="1:14" s="190" customFormat="1">
      <c r="B10" s="243">
        <v>4</v>
      </c>
      <c r="C10" s="244">
        <v>12</v>
      </c>
      <c r="D10" s="244">
        <v>402</v>
      </c>
      <c r="E10" s="245">
        <v>14</v>
      </c>
      <c r="F10" s="186" t="str">
        <f t="shared" si="1"/>
        <v/>
      </c>
      <c r="G10" s="187" t="str">
        <f t="shared" si="1"/>
        <v/>
      </c>
      <c r="H10" s="193" t="str">
        <f t="shared" si="1"/>
        <v/>
      </c>
      <c r="I10" s="193">
        <f t="shared" si="1"/>
        <v>56.28</v>
      </c>
      <c r="J10" s="187" t="str">
        <f t="shared" si="1"/>
        <v/>
      </c>
      <c r="K10" s="188" t="str">
        <f t="shared" si="1"/>
        <v/>
      </c>
      <c r="L10" s="205"/>
    </row>
    <row r="11" spans="1:14" s="191" customFormat="1">
      <c r="A11" s="190"/>
      <c r="B11" s="243">
        <v>5</v>
      </c>
      <c r="C11" s="244">
        <v>12</v>
      </c>
      <c r="D11" s="244">
        <v>472</v>
      </c>
      <c r="E11" s="245">
        <v>30</v>
      </c>
      <c r="F11" s="186" t="str">
        <f t="shared" si="1"/>
        <v/>
      </c>
      <c r="G11" s="187" t="str">
        <f t="shared" si="1"/>
        <v/>
      </c>
      <c r="H11" s="193" t="str">
        <f t="shared" si="1"/>
        <v/>
      </c>
      <c r="I11" s="193">
        <f t="shared" si="1"/>
        <v>141.6</v>
      </c>
      <c r="J11" s="187" t="str">
        <f t="shared" si="1"/>
        <v/>
      </c>
      <c r="K11" s="188" t="str">
        <f t="shared" si="1"/>
        <v/>
      </c>
    </row>
    <row r="12" spans="1:14" s="191" customFormat="1">
      <c r="A12" s="190"/>
      <c r="B12" s="243">
        <v>6</v>
      </c>
      <c r="C12" s="244">
        <v>12</v>
      </c>
      <c r="D12" s="244">
        <v>377</v>
      </c>
      <c r="E12" s="245">
        <v>168</v>
      </c>
      <c r="F12" s="186" t="str">
        <f t="shared" si="1"/>
        <v/>
      </c>
      <c r="G12" s="187" t="str">
        <f t="shared" si="1"/>
        <v/>
      </c>
      <c r="H12" s="193" t="str">
        <f t="shared" si="1"/>
        <v/>
      </c>
      <c r="I12" s="193">
        <f t="shared" si="1"/>
        <v>633.36</v>
      </c>
      <c r="J12" s="187" t="str">
        <f t="shared" si="1"/>
        <v/>
      </c>
      <c r="K12" s="188" t="str">
        <f t="shared" si="1"/>
        <v/>
      </c>
    </row>
    <row r="13" spans="1:14" s="191" customFormat="1">
      <c r="A13" s="190"/>
      <c r="B13" s="243">
        <v>7</v>
      </c>
      <c r="C13" s="244">
        <v>12</v>
      </c>
      <c r="D13" s="244">
        <v>137</v>
      </c>
      <c r="E13" s="245">
        <v>84</v>
      </c>
      <c r="F13" s="186" t="str">
        <f t="shared" si="1"/>
        <v/>
      </c>
      <c r="G13" s="187" t="str">
        <f t="shared" si="1"/>
        <v/>
      </c>
      <c r="H13" s="193" t="str">
        <f t="shared" si="1"/>
        <v/>
      </c>
      <c r="I13" s="193">
        <f t="shared" si="1"/>
        <v>115.08</v>
      </c>
      <c r="J13" s="187" t="str">
        <f t="shared" si="1"/>
        <v/>
      </c>
      <c r="K13" s="188" t="str">
        <f t="shared" si="1"/>
        <v/>
      </c>
    </row>
    <row r="14" spans="1:14" s="191" customFormat="1">
      <c r="A14" s="190"/>
      <c r="B14" s="243">
        <v>8</v>
      </c>
      <c r="C14" s="244">
        <v>12</v>
      </c>
      <c r="D14" s="244">
        <v>260</v>
      </c>
      <c r="E14" s="245">
        <v>24</v>
      </c>
      <c r="F14" s="186" t="str">
        <f t="shared" si="1"/>
        <v/>
      </c>
      <c r="G14" s="187" t="str">
        <f t="shared" si="1"/>
        <v/>
      </c>
      <c r="H14" s="193" t="str">
        <f t="shared" si="1"/>
        <v/>
      </c>
      <c r="I14" s="193">
        <f t="shared" si="1"/>
        <v>62.4</v>
      </c>
      <c r="J14" s="187" t="str">
        <f t="shared" si="1"/>
        <v/>
      </c>
      <c r="K14" s="188" t="str">
        <f t="shared" si="1"/>
        <v/>
      </c>
    </row>
    <row r="15" spans="1:14">
      <c r="A15" s="190"/>
      <c r="B15" s="243">
        <v>9</v>
      </c>
      <c r="C15" s="244">
        <v>12</v>
      </c>
      <c r="D15" s="244">
        <v>322</v>
      </c>
      <c r="E15" s="245">
        <v>24</v>
      </c>
      <c r="F15" s="186" t="str">
        <f t="shared" si="1"/>
        <v/>
      </c>
      <c r="G15" s="187" t="str">
        <f t="shared" si="1"/>
        <v/>
      </c>
      <c r="H15" s="193" t="str">
        <f t="shared" si="1"/>
        <v/>
      </c>
      <c r="I15" s="193">
        <f t="shared" si="1"/>
        <v>77.28</v>
      </c>
      <c r="J15" s="187" t="str">
        <f t="shared" si="1"/>
        <v/>
      </c>
      <c r="K15" s="188" t="str">
        <f t="shared" si="1"/>
        <v/>
      </c>
    </row>
    <row r="16" spans="1:14">
      <c r="A16" s="190"/>
      <c r="B16" s="243">
        <v>10</v>
      </c>
      <c r="C16" s="244">
        <v>12</v>
      </c>
      <c r="D16" s="244">
        <v>380</v>
      </c>
      <c r="E16" s="245">
        <v>4</v>
      </c>
      <c r="F16" s="186" t="str">
        <f t="shared" si="1"/>
        <v/>
      </c>
      <c r="G16" s="187" t="str">
        <f t="shared" si="1"/>
        <v/>
      </c>
      <c r="H16" s="193" t="str">
        <f t="shared" si="1"/>
        <v/>
      </c>
      <c r="I16" s="193">
        <f t="shared" si="1"/>
        <v>15.2</v>
      </c>
      <c r="J16" s="187" t="str">
        <f t="shared" si="1"/>
        <v/>
      </c>
      <c r="K16" s="188" t="str">
        <f t="shared" si="1"/>
        <v/>
      </c>
    </row>
    <row r="17" spans="1:11">
      <c r="A17" s="190"/>
      <c r="B17" s="243">
        <v>11</v>
      </c>
      <c r="C17" s="244">
        <v>12</v>
      </c>
      <c r="D17" s="244">
        <v>80</v>
      </c>
      <c r="E17" s="245">
        <v>56</v>
      </c>
      <c r="F17" s="186" t="str">
        <f t="shared" si="1"/>
        <v/>
      </c>
      <c r="G17" s="187" t="str">
        <f t="shared" si="1"/>
        <v/>
      </c>
      <c r="H17" s="193" t="str">
        <f t="shared" si="1"/>
        <v/>
      </c>
      <c r="I17" s="193">
        <f t="shared" si="1"/>
        <v>44.8</v>
      </c>
      <c r="J17" s="187" t="str">
        <f t="shared" si="1"/>
        <v/>
      </c>
      <c r="K17" s="188" t="str">
        <f t="shared" si="1"/>
        <v/>
      </c>
    </row>
    <row r="18" spans="1:11">
      <c r="A18" s="190"/>
      <c r="B18" s="243">
        <v>12</v>
      </c>
      <c r="C18" s="244">
        <v>12</v>
      </c>
      <c r="D18" s="244">
        <v>360</v>
      </c>
      <c r="E18" s="245">
        <v>20</v>
      </c>
      <c r="F18" s="186" t="str">
        <f t="shared" si="1"/>
        <v/>
      </c>
      <c r="G18" s="187" t="str">
        <f t="shared" si="1"/>
        <v/>
      </c>
      <c r="H18" s="193" t="str">
        <f t="shared" si="1"/>
        <v/>
      </c>
      <c r="I18" s="193">
        <f t="shared" si="1"/>
        <v>72</v>
      </c>
      <c r="J18" s="187" t="str">
        <f t="shared" si="1"/>
        <v/>
      </c>
      <c r="K18" s="188" t="str">
        <f t="shared" si="1"/>
        <v/>
      </c>
    </row>
    <row r="19" spans="1:11">
      <c r="A19" s="190"/>
      <c r="B19" s="243">
        <v>13</v>
      </c>
      <c r="C19" s="244">
        <v>12</v>
      </c>
      <c r="D19" s="244">
        <v>430</v>
      </c>
      <c r="E19" s="245">
        <v>18</v>
      </c>
      <c r="F19" s="186" t="str">
        <f t="shared" si="1"/>
        <v/>
      </c>
      <c r="G19" s="187" t="str">
        <f t="shared" si="1"/>
        <v/>
      </c>
      <c r="H19" s="193" t="str">
        <f t="shared" si="1"/>
        <v/>
      </c>
      <c r="I19" s="193">
        <f t="shared" si="1"/>
        <v>77.400000000000006</v>
      </c>
      <c r="J19" s="187" t="str">
        <f t="shared" si="1"/>
        <v/>
      </c>
      <c r="K19" s="188" t="str">
        <f t="shared" si="1"/>
        <v/>
      </c>
    </row>
    <row r="20" spans="1:11">
      <c r="A20" s="190"/>
      <c r="B20" s="243">
        <v>14</v>
      </c>
      <c r="C20" s="244">
        <v>12</v>
      </c>
      <c r="D20" s="244">
        <v>455</v>
      </c>
      <c r="E20" s="245">
        <v>8</v>
      </c>
      <c r="F20" s="186" t="str">
        <f t="shared" si="1"/>
        <v/>
      </c>
      <c r="G20" s="187" t="str">
        <f t="shared" si="1"/>
        <v/>
      </c>
      <c r="H20" s="193" t="str">
        <f t="shared" si="1"/>
        <v/>
      </c>
      <c r="I20" s="193">
        <f t="shared" si="1"/>
        <v>36.4</v>
      </c>
      <c r="J20" s="187" t="str">
        <f t="shared" si="1"/>
        <v/>
      </c>
      <c r="K20" s="188" t="str">
        <f t="shared" si="1"/>
        <v/>
      </c>
    </row>
    <row r="21" spans="1:11">
      <c r="A21" s="190"/>
      <c r="B21" s="243">
        <v>15</v>
      </c>
      <c r="C21" s="244">
        <v>12</v>
      </c>
      <c r="D21" s="244">
        <v>466</v>
      </c>
      <c r="E21" s="245">
        <v>113</v>
      </c>
      <c r="F21" s="186" t="str">
        <f t="shared" si="1"/>
        <v/>
      </c>
      <c r="G21" s="187" t="str">
        <f t="shared" si="1"/>
        <v/>
      </c>
      <c r="H21" s="193" t="str">
        <f t="shared" si="1"/>
        <v/>
      </c>
      <c r="I21" s="193">
        <f t="shared" si="1"/>
        <v>526.58000000000004</v>
      </c>
      <c r="J21" s="187" t="str">
        <f t="shared" si="1"/>
        <v/>
      </c>
      <c r="K21" s="188" t="str">
        <f t="shared" si="1"/>
        <v/>
      </c>
    </row>
    <row r="22" spans="1:11">
      <c r="A22" s="190"/>
      <c r="B22" s="243">
        <v>16</v>
      </c>
      <c r="C22" s="244">
        <v>10</v>
      </c>
      <c r="D22" s="244">
        <v>1200</v>
      </c>
      <c r="E22" s="245">
        <v>120</v>
      </c>
      <c r="F22" s="186" t="str">
        <f t="shared" si="1"/>
        <v/>
      </c>
      <c r="G22" s="187" t="str">
        <f t="shared" si="1"/>
        <v/>
      </c>
      <c r="H22" s="193">
        <f t="shared" si="1"/>
        <v>1440</v>
      </c>
      <c r="I22" s="193" t="str">
        <f t="shared" si="1"/>
        <v/>
      </c>
      <c r="J22" s="187" t="str">
        <f t="shared" si="1"/>
        <v/>
      </c>
      <c r="K22" s="188" t="str">
        <f t="shared" si="1"/>
        <v/>
      </c>
    </row>
    <row r="23" spans="1:11">
      <c r="A23" s="190"/>
      <c r="B23" s="243">
        <v>17</v>
      </c>
      <c r="C23" s="244">
        <v>10</v>
      </c>
      <c r="D23" s="244">
        <v>508</v>
      </c>
      <c r="E23" s="245">
        <v>28</v>
      </c>
      <c r="F23" s="186" t="str">
        <f t="shared" si="1"/>
        <v/>
      </c>
      <c r="G23" s="187" t="str">
        <f t="shared" si="1"/>
        <v/>
      </c>
      <c r="H23" s="193">
        <f t="shared" si="1"/>
        <v>142.24</v>
      </c>
      <c r="I23" s="193" t="str">
        <f t="shared" si="1"/>
        <v/>
      </c>
      <c r="J23" s="187" t="str">
        <f t="shared" si="1"/>
        <v/>
      </c>
      <c r="K23" s="188" t="str">
        <f t="shared" si="1"/>
        <v/>
      </c>
    </row>
    <row r="24" spans="1:11">
      <c r="A24" s="190"/>
      <c r="B24" s="243">
        <v>18</v>
      </c>
      <c r="C24" s="244">
        <v>10</v>
      </c>
      <c r="D24" s="244">
        <v>231</v>
      </c>
      <c r="E24" s="245">
        <v>22</v>
      </c>
      <c r="F24" s="186" t="str">
        <f t="shared" si="1"/>
        <v/>
      </c>
      <c r="G24" s="187" t="str">
        <f t="shared" si="1"/>
        <v/>
      </c>
      <c r="H24" s="193">
        <f t="shared" si="1"/>
        <v>50.82</v>
      </c>
      <c r="I24" s="193" t="str">
        <f t="shared" si="1"/>
        <v/>
      </c>
      <c r="J24" s="187" t="str">
        <f t="shared" si="1"/>
        <v/>
      </c>
      <c r="K24" s="188" t="str">
        <f t="shared" si="1"/>
        <v/>
      </c>
    </row>
    <row r="25" spans="1:11">
      <c r="A25" s="190"/>
      <c r="B25" s="243">
        <v>19</v>
      </c>
      <c r="C25" s="244">
        <v>10</v>
      </c>
      <c r="D25" s="244">
        <v>591</v>
      </c>
      <c r="E25" s="245">
        <v>10</v>
      </c>
      <c r="F25" s="186" t="str">
        <f t="shared" si="1"/>
        <v/>
      </c>
      <c r="G25" s="187" t="str">
        <f t="shared" si="1"/>
        <v/>
      </c>
      <c r="H25" s="193">
        <f t="shared" si="1"/>
        <v>59.1</v>
      </c>
      <c r="I25" s="193" t="str">
        <f t="shared" si="1"/>
        <v/>
      </c>
      <c r="J25" s="187" t="str">
        <f t="shared" si="1"/>
        <v/>
      </c>
      <c r="K25" s="188" t="str">
        <f t="shared" si="1"/>
        <v/>
      </c>
    </row>
    <row r="26" spans="1:11">
      <c r="A26" s="190"/>
      <c r="B26" s="243">
        <v>20</v>
      </c>
      <c r="C26" s="244">
        <v>10</v>
      </c>
      <c r="D26" s="244">
        <v>371</v>
      </c>
      <c r="E26" s="245">
        <v>14</v>
      </c>
      <c r="F26" s="186" t="str">
        <f t="shared" si="1"/>
        <v/>
      </c>
      <c r="G26" s="187" t="str">
        <f t="shared" si="1"/>
        <v/>
      </c>
      <c r="H26" s="193">
        <f t="shared" si="1"/>
        <v>51.94</v>
      </c>
      <c r="I26" s="193" t="str">
        <f t="shared" si="1"/>
        <v/>
      </c>
      <c r="J26" s="187" t="str">
        <f t="shared" si="1"/>
        <v/>
      </c>
      <c r="K26" s="188" t="str">
        <f t="shared" si="1"/>
        <v/>
      </c>
    </row>
    <row r="27" spans="1:11">
      <c r="A27" s="190"/>
      <c r="B27" s="243">
        <v>21</v>
      </c>
      <c r="C27" s="244">
        <v>10</v>
      </c>
      <c r="D27" s="244">
        <v>296</v>
      </c>
      <c r="E27" s="245">
        <v>10</v>
      </c>
      <c r="F27" s="186" t="str">
        <f t="shared" si="1"/>
        <v/>
      </c>
      <c r="G27" s="187" t="str">
        <f t="shared" si="1"/>
        <v/>
      </c>
      <c r="H27" s="193">
        <f t="shared" si="1"/>
        <v>29.6</v>
      </c>
      <c r="I27" s="193" t="str">
        <f t="shared" si="1"/>
        <v/>
      </c>
      <c r="J27" s="187" t="str">
        <f t="shared" si="1"/>
        <v/>
      </c>
      <c r="K27" s="188" t="str">
        <f t="shared" si="1"/>
        <v/>
      </c>
    </row>
    <row r="28" spans="1:11">
      <c r="A28" s="190"/>
      <c r="B28" s="243">
        <v>22</v>
      </c>
      <c r="C28" s="244">
        <v>10</v>
      </c>
      <c r="D28" s="244">
        <v>913</v>
      </c>
      <c r="E28" s="245">
        <v>2</v>
      </c>
      <c r="F28" s="186" t="str">
        <f t="shared" si="1"/>
        <v/>
      </c>
      <c r="G28" s="187" t="str">
        <f t="shared" si="1"/>
        <v/>
      </c>
      <c r="H28" s="193">
        <f t="shared" si="1"/>
        <v>18.260000000000002</v>
      </c>
      <c r="I28" s="193" t="str">
        <f t="shared" si="1"/>
        <v/>
      </c>
      <c r="J28" s="187" t="str">
        <f t="shared" si="1"/>
        <v/>
      </c>
      <c r="K28" s="188" t="str">
        <f t="shared" si="1"/>
        <v/>
      </c>
    </row>
    <row r="29" spans="1:11">
      <c r="A29" s="190"/>
      <c r="B29" s="243">
        <v>23</v>
      </c>
      <c r="C29" s="244">
        <v>10</v>
      </c>
      <c r="D29" s="244">
        <v>490</v>
      </c>
      <c r="E29" s="245">
        <v>38</v>
      </c>
      <c r="F29" s="186" t="str">
        <f t="shared" si="1"/>
        <v/>
      </c>
      <c r="G29" s="187" t="str">
        <f t="shared" si="1"/>
        <v/>
      </c>
      <c r="H29" s="193">
        <f t="shared" si="1"/>
        <v>186.2</v>
      </c>
      <c r="I29" s="193" t="str">
        <f t="shared" si="1"/>
        <v/>
      </c>
      <c r="J29" s="187" t="str">
        <f t="shared" si="1"/>
        <v/>
      </c>
      <c r="K29" s="188" t="str">
        <f t="shared" si="1"/>
        <v/>
      </c>
    </row>
    <row r="30" spans="1:11">
      <c r="A30" s="190"/>
      <c r="B30" s="243">
        <v>24</v>
      </c>
      <c r="C30" s="244">
        <v>10</v>
      </c>
      <c r="D30" s="244">
        <v>514</v>
      </c>
      <c r="E30" s="245">
        <v>1</v>
      </c>
      <c r="F30" s="186" t="str">
        <f t="shared" si="1"/>
        <v/>
      </c>
      <c r="G30" s="187" t="str">
        <f t="shared" si="1"/>
        <v/>
      </c>
      <c r="H30" s="193">
        <f t="shared" si="1"/>
        <v>5.14</v>
      </c>
      <c r="I30" s="193" t="str">
        <f t="shared" si="1"/>
        <v/>
      </c>
      <c r="J30" s="187" t="str">
        <f t="shared" si="1"/>
        <v/>
      </c>
      <c r="K30" s="188" t="str">
        <f t="shared" si="1"/>
        <v/>
      </c>
    </row>
    <row r="31" spans="1:11">
      <c r="A31" s="190"/>
      <c r="B31" s="243">
        <v>25</v>
      </c>
      <c r="C31" s="244">
        <v>12</v>
      </c>
      <c r="D31" s="244">
        <v>378</v>
      </c>
      <c r="E31" s="245">
        <v>4</v>
      </c>
      <c r="F31" s="186" t="str">
        <f t="shared" si="1"/>
        <v/>
      </c>
      <c r="G31" s="187" t="str">
        <f t="shared" si="1"/>
        <v/>
      </c>
      <c r="H31" s="193" t="str">
        <f t="shared" si="1"/>
        <v/>
      </c>
      <c r="I31" s="193">
        <f t="shared" si="1"/>
        <v>15.12</v>
      </c>
      <c r="J31" s="187" t="str">
        <f t="shared" si="1"/>
        <v/>
      </c>
      <c r="K31" s="188" t="str">
        <f t="shared" si="1"/>
        <v/>
      </c>
    </row>
    <row r="32" spans="1:11">
      <c r="A32" s="190"/>
      <c r="B32" s="243">
        <v>26</v>
      </c>
      <c r="C32" s="244">
        <v>10</v>
      </c>
      <c r="D32" s="244">
        <v>1193</v>
      </c>
      <c r="E32" s="245">
        <v>22</v>
      </c>
      <c r="F32" s="186" t="str">
        <f t="shared" si="1"/>
        <v/>
      </c>
      <c r="G32" s="187" t="str">
        <f t="shared" si="1"/>
        <v/>
      </c>
      <c r="H32" s="193">
        <f t="shared" si="1"/>
        <v>262.45999999999998</v>
      </c>
      <c r="I32" s="193" t="str">
        <f t="shared" si="1"/>
        <v/>
      </c>
      <c r="J32" s="187" t="str">
        <f t="shared" si="1"/>
        <v/>
      </c>
      <c r="K32" s="188" t="str">
        <f t="shared" si="1"/>
        <v/>
      </c>
    </row>
    <row r="33" spans="1:11">
      <c r="A33" s="190"/>
      <c r="B33" s="243">
        <v>27</v>
      </c>
      <c r="C33" s="244">
        <v>12</v>
      </c>
      <c r="D33" s="244">
        <v>1200</v>
      </c>
      <c r="E33" s="245">
        <v>6</v>
      </c>
      <c r="F33" s="186" t="str">
        <f t="shared" si="1"/>
        <v/>
      </c>
      <c r="G33" s="187" t="str">
        <f t="shared" si="1"/>
        <v/>
      </c>
      <c r="H33" s="193" t="str">
        <f t="shared" si="1"/>
        <v/>
      </c>
      <c r="I33" s="193">
        <f t="shared" si="1"/>
        <v>72</v>
      </c>
      <c r="J33" s="187" t="str">
        <f t="shared" si="1"/>
        <v/>
      </c>
      <c r="K33" s="188" t="str">
        <f t="shared" si="1"/>
        <v/>
      </c>
    </row>
    <row r="34" spans="1:11">
      <c r="A34" s="190"/>
      <c r="B34" s="243">
        <v>28</v>
      </c>
      <c r="C34" s="244">
        <v>12</v>
      </c>
      <c r="D34" s="244">
        <v>524</v>
      </c>
      <c r="E34" s="245">
        <v>6</v>
      </c>
      <c r="F34" s="186" t="str">
        <f t="shared" si="1"/>
        <v/>
      </c>
      <c r="G34" s="187" t="str">
        <f t="shared" si="1"/>
        <v/>
      </c>
      <c r="H34" s="193" t="str">
        <f t="shared" si="1"/>
        <v/>
      </c>
      <c r="I34" s="193">
        <f t="shared" si="1"/>
        <v>31.44</v>
      </c>
      <c r="J34" s="187" t="str">
        <f t="shared" si="1"/>
        <v/>
      </c>
      <c r="K34" s="188" t="str">
        <f t="shared" si="1"/>
        <v/>
      </c>
    </row>
    <row r="35" spans="1:11">
      <c r="A35" s="190"/>
      <c r="B35" s="243">
        <v>29</v>
      </c>
      <c r="C35" s="244">
        <v>12</v>
      </c>
      <c r="D35" s="244">
        <v>224</v>
      </c>
      <c r="E35" s="245">
        <v>4</v>
      </c>
      <c r="F35" s="186" t="str">
        <f t="shared" si="1"/>
        <v/>
      </c>
      <c r="G35" s="187" t="str">
        <f t="shared" si="1"/>
        <v/>
      </c>
      <c r="H35" s="193" t="str">
        <f t="shared" si="1"/>
        <v/>
      </c>
      <c r="I35" s="193">
        <f t="shared" si="1"/>
        <v>8.9600000000000009</v>
      </c>
      <c r="J35" s="187" t="str">
        <f t="shared" si="1"/>
        <v/>
      </c>
      <c r="K35" s="188" t="str">
        <f t="shared" si="1"/>
        <v/>
      </c>
    </row>
    <row r="36" spans="1:11">
      <c r="A36" s="190"/>
      <c r="B36" s="243">
        <v>30</v>
      </c>
      <c r="C36" s="244">
        <v>16</v>
      </c>
      <c r="D36" s="244">
        <v>513</v>
      </c>
      <c r="E36" s="245">
        <v>4</v>
      </c>
      <c r="F36" s="186" t="str">
        <f t="shared" si="1"/>
        <v/>
      </c>
      <c r="G36" s="187" t="str">
        <f t="shared" si="1"/>
        <v/>
      </c>
      <c r="H36" s="193" t="str">
        <f t="shared" si="1"/>
        <v/>
      </c>
      <c r="I36" s="193" t="str">
        <f t="shared" si="1"/>
        <v/>
      </c>
      <c r="J36" s="187">
        <f t="shared" si="1"/>
        <v>20.52</v>
      </c>
      <c r="K36" s="188" t="str">
        <f t="shared" si="1"/>
        <v/>
      </c>
    </row>
    <row r="37" spans="1:11">
      <c r="A37" s="190"/>
      <c r="B37" s="243">
        <v>31</v>
      </c>
      <c r="C37" s="244">
        <v>16</v>
      </c>
      <c r="D37" s="244">
        <v>293</v>
      </c>
      <c r="E37" s="245">
        <v>4</v>
      </c>
      <c r="F37" s="186" t="str">
        <f t="shared" si="1"/>
        <v/>
      </c>
      <c r="G37" s="187" t="str">
        <f t="shared" si="1"/>
        <v/>
      </c>
      <c r="H37" s="193" t="str">
        <f t="shared" si="1"/>
        <v/>
      </c>
      <c r="I37" s="193" t="str">
        <f t="shared" si="1"/>
        <v/>
      </c>
      <c r="J37" s="187">
        <f t="shared" si="1"/>
        <v>11.72</v>
      </c>
      <c r="K37" s="188" t="str">
        <f t="shared" si="1"/>
        <v/>
      </c>
    </row>
    <row r="38" spans="1:11">
      <c r="A38" s="190"/>
      <c r="B38" s="243">
        <v>32</v>
      </c>
      <c r="C38" s="244">
        <v>16</v>
      </c>
      <c r="D38" s="244">
        <v>282</v>
      </c>
      <c r="E38" s="245">
        <v>4</v>
      </c>
      <c r="F38" s="186" t="str">
        <f t="shared" si="1"/>
        <v/>
      </c>
      <c r="G38" s="187" t="str">
        <f t="shared" si="1"/>
        <v/>
      </c>
      <c r="H38" s="193" t="str">
        <f t="shared" si="1"/>
        <v/>
      </c>
      <c r="I38" s="193" t="str">
        <f t="shared" si="1"/>
        <v/>
      </c>
      <c r="J38" s="187">
        <f t="shared" si="1"/>
        <v>11.28</v>
      </c>
      <c r="K38" s="188" t="str">
        <f t="shared" si="1"/>
        <v/>
      </c>
    </row>
    <row r="39" spans="1:11" ht="15.6" customHeight="1">
      <c r="A39" s="190"/>
      <c r="B39" s="243" t="s">
        <v>30</v>
      </c>
      <c r="C39" s="244">
        <v>8</v>
      </c>
      <c r="D39" s="244">
        <v>82</v>
      </c>
      <c r="E39" s="245">
        <v>6</v>
      </c>
      <c r="F39" s="186" t="str">
        <f t="shared" ref="F39:K54" si="2">IF($C39=F$6,$D39*$E39/100,"")</f>
        <v/>
      </c>
      <c r="G39" s="187">
        <f t="shared" si="2"/>
        <v>4.92</v>
      </c>
      <c r="H39" s="193" t="str">
        <f t="shared" si="2"/>
        <v/>
      </c>
      <c r="I39" s="193" t="str">
        <f t="shared" si="2"/>
        <v/>
      </c>
      <c r="J39" s="187" t="str">
        <f t="shared" si="2"/>
        <v/>
      </c>
      <c r="K39" s="188" t="str">
        <f t="shared" si="2"/>
        <v/>
      </c>
    </row>
    <row r="40" spans="1:11" ht="15.6" customHeight="1">
      <c r="A40" s="190"/>
      <c r="B40" s="243" t="s">
        <v>91</v>
      </c>
      <c r="C40" s="244">
        <v>8</v>
      </c>
      <c r="D40" s="244">
        <v>88</v>
      </c>
      <c r="E40" s="245">
        <v>94</v>
      </c>
      <c r="F40" s="186" t="str">
        <f t="shared" si="2"/>
        <v/>
      </c>
      <c r="G40" s="187">
        <f t="shared" si="2"/>
        <v>82.72</v>
      </c>
      <c r="H40" s="193" t="str">
        <f t="shared" si="2"/>
        <v/>
      </c>
      <c r="I40" s="193" t="str">
        <f t="shared" si="2"/>
        <v/>
      </c>
      <c r="J40" s="187" t="str">
        <f t="shared" si="2"/>
        <v/>
      </c>
      <c r="K40" s="188" t="str">
        <f t="shared" si="2"/>
        <v/>
      </c>
    </row>
    <row r="41" spans="1:11" ht="15.6" customHeight="1">
      <c r="A41" s="190"/>
      <c r="B41" s="243" t="s">
        <v>103</v>
      </c>
      <c r="C41" s="244">
        <v>8</v>
      </c>
      <c r="D41" s="244">
        <v>75</v>
      </c>
      <c r="E41" s="245">
        <v>94</v>
      </c>
      <c r="F41" s="186" t="str">
        <f t="shared" si="2"/>
        <v/>
      </c>
      <c r="G41" s="187">
        <f t="shared" si="2"/>
        <v>70.5</v>
      </c>
      <c r="H41" s="193" t="str">
        <f t="shared" si="2"/>
        <v/>
      </c>
      <c r="I41" s="193" t="str">
        <f t="shared" si="2"/>
        <v/>
      </c>
      <c r="J41" s="187" t="str">
        <f t="shared" si="2"/>
        <v/>
      </c>
      <c r="K41" s="188" t="str">
        <f t="shared" si="2"/>
        <v/>
      </c>
    </row>
    <row r="42" spans="1:11" ht="15.6" customHeight="1">
      <c r="A42" s="190"/>
      <c r="B42" s="243" t="s">
        <v>104</v>
      </c>
      <c r="C42" s="244">
        <v>10</v>
      </c>
      <c r="D42" s="244">
        <v>184</v>
      </c>
      <c r="E42" s="245">
        <v>6</v>
      </c>
      <c r="F42" s="186" t="str">
        <f t="shared" si="2"/>
        <v/>
      </c>
      <c r="G42" s="187" t="str">
        <f t="shared" si="2"/>
        <v/>
      </c>
      <c r="H42" s="193">
        <f t="shared" si="2"/>
        <v>11.04</v>
      </c>
      <c r="I42" s="193" t="str">
        <f t="shared" si="2"/>
        <v/>
      </c>
      <c r="J42" s="187" t="str">
        <f t="shared" si="2"/>
        <v/>
      </c>
      <c r="K42" s="188" t="str">
        <f t="shared" si="2"/>
        <v/>
      </c>
    </row>
    <row r="43" spans="1:11" ht="15.6" customHeight="1">
      <c r="A43" s="190"/>
      <c r="B43" s="243" t="s">
        <v>116</v>
      </c>
      <c r="C43" s="244">
        <v>10</v>
      </c>
      <c r="D43" s="244">
        <v>148</v>
      </c>
      <c r="E43" s="245">
        <v>11</v>
      </c>
      <c r="F43" s="186" t="str">
        <f t="shared" si="2"/>
        <v/>
      </c>
      <c r="G43" s="187" t="str">
        <f t="shared" si="2"/>
        <v/>
      </c>
      <c r="H43" s="193">
        <f t="shared" si="2"/>
        <v>16.28</v>
      </c>
      <c r="I43" s="193" t="str">
        <f t="shared" si="2"/>
        <v/>
      </c>
      <c r="J43" s="187" t="str">
        <f t="shared" si="2"/>
        <v/>
      </c>
      <c r="K43" s="188" t="str">
        <f t="shared" si="2"/>
        <v/>
      </c>
    </row>
    <row r="44" spans="1:11" ht="15.6" customHeight="1">
      <c r="A44" s="190"/>
      <c r="B44" s="243" t="s">
        <v>117</v>
      </c>
      <c r="C44" s="244">
        <v>10</v>
      </c>
      <c r="D44" s="244">
        <v>254</v>
      </c>
      <c r="E44" s="245">
        <v>7</v>
      </c>
      <c r="F44" s="186" t="str">
        <f t="shared" si="2"/>
        <v/>
      </c>
      <c r="G44" s="187" t="str">
        <f t="shared" si="2"/>
        <v/>
      </c>
      <c r="H44" s="193">
        <f t="shared" si="2"/>
        <v>17.78</v>
      </c>
      <c r="I44" s="193" t="str">
        <f t="shared" si="2"/>
        <v/>
      </c>
      <c r="J44" s="187" t="str">
        <f t="shared" si="2"/>
        <v/>
      </c>
      <c r="K44" s="188" t="str">
        <f t="shared" si="2"/>
        <v/>
      </c>
    </row>
    <row r="45" spans="1:11" ht="15.6" customHeight="1">
      <c r="A45" s="190"/>
      <c r="B45" s="243" t="s">
        <v>118</v>
      </c>
      <c r="C45" s="244">
        <v>10</v>
      </c>
      <c r="D45" s="244">
        <v>174</v>
      </c>
      <c r="E45" s="245">
        <v>6</v>
      </c>
      <c r="F45" s="186" t="str">
        <f t="shared" si="2"/>
        <v/>
      </c>
      <c r="G45" s="187" t="str">
        <f t="shared" si="2"/>
        <v/>
      </c>
      <c r="H45" s="193">
        <f t="shared" si="2"/>
        <v>10.44</v>
      </c>
      <c r="I45" s="193" t="str">
        <f t="shared" si="2"/>
        <v/>
      </c>
      <c r="J45" s="187" t="str">
        <f t="shared" si="2"/>
        <v/>
      </c>
      <c r="K45" s="188" t="str">
        <f t="shared" si="2"/>
        <v/>
      </c>
    </row>
    <row r="46" spans="1:11" ht="15.6" customHeight="1">
      <c r="A46" s="190"/>
      <c r="B46" s="243" t="s">
        <v>119</v>
      </c>
      <c r="C46" s="244">
        <v>10</v>
      </c>
      <c r="D46" s="244">
        <v>116</v>
      </c>
      <c r="E46" s="245">
        <v>7</v>
      </c>
      <c r="F46" s="186" t="str">
        <f t="shared" si="2"/>
        <v/>
      </c>
      <c r="G46" s="187" t="str">
        <f t="shared" si="2"/>
        <v/>
      </c>
      <c r="H46" s="193">
        <f t="shared" si="2"/>
        <v>8.1199999999999992</v>
      </c>
      <c r="I46" s="193" t="str">
        <f t="shared" si="2"/>
        <v/>
      </c>
      <c r="J46" s="187" t="str">
        <f t="shared" si="2"/>
        <v/>
      </c>
      <c r="K46" s="188" t="str">
        <f t="shared" si="2"/>
        <v/>
      </c>
    </row>
    <row r="47" spans="1:11" ht="15.6" customHeight="1">
      <c r="A47" s="190"/>
      <c r="B47" s="243" t="s">
        <v>160</v>
      </c>
      <c r="C47" s="244">
        <v>10</v>
      </c>
      <c r="D47" s="244">
        <v>177</v>
      </c>
      <c r="E47" s="245">
        <v>37</v>
      </c>
      <c r="F47" s="186" t="str">
        <f t="shared" si="2"/>
        <v/>
      </c>
      <c r="G47" s="187" t="str">
        <f t="shared" si="2"/>
        <v/>
      </c>
      <c r="H47" s="193">
        <f t="shared" si="2"/>
        <v>65.489999999999995</v>
      </c>
      <c r="I47" s="193" t="str">
        <f t="shared" si="2"/>
        <v/>
      </c>
      <c r="J47" s="187" t="str">
        <f t="shared" si="2"/>
        <v/>
      </c>
      <c r="K47" s="188" t="str">
        <f t="shared" si="2"/>
        <v/>
      </c>
    </row>
    <row r="48" spans="1:11" ht="15.6" customHeight="1">
      <c r="A48" s="190"/>
      <c r="B48" s="243" t="s">
        <v>161</v>
      </c>
      <c r="C48" s="244">
        <v>8</v>
      </c>
      <c r="D48" s="244">
        <v>198</v>
      </c>
      <c r="E48" s="245">
        <v>84</v>
      </c>
      <c r="F48" s="186" t="str">
        <f t="shared" si="2"/>
        <v/>
      </c>
      <c r="G48" s="187">
        <f t="shared" si="2"/>
        <v>166.32</v>
      </c>
      <c r="H48" s="193" t="str">
        <f t="shared" si="2"/>
        <v/>
      </c>
      <c r="I48" s="193" t="str">
        <f t="shared" si="2"/>
        <v/>
      </c>
      <c r="J48" s="187" t="str">
        <f t="shared" si="2"/>
        <v/>
      </c>
      <c r="K48" s="188" t="str">
        <f t="shared" si="2"/>
        <v/>
      </c>
    </row>
    <row r="49" spans="1:11" ht="13.9" customHeight="1">
      <c r="A49" s="190"/>
      <c r="B49" s="243" t="s">
        <v>65</v>
      </c>
      <c r="C49" s="244">
        <v>12</v>
      </c>
      <c r="D49" s="244">
        <v>119</v>
      </c>
      <c r="E49" s="245">
        <v>330</v>
      </c>
      <c r="F49" s="186" t="str">
        <f t="shared" si="2"/>
        <v/>
      </c>
      <c r="G49" s="187" t="str">
        <f t="shared" si="2"/>
        <v/>
      </c>
      <c r="H49" s="193" t="str">
        <f t="shared" si="2"/>
        <v/>
      </c>
      <c r="I49" s="193">
        <f t="shared" si="2"/>
        <v>392.7</v>
      </c>
      <c r="J49" s="187" t="str">
        <f t="shared" si="2"/>
        <v/>
      </c>
      <c r="K49" s="188" t="str">
        <f t="shared" si="2"/>
        <v/>
      </c>
    </row>
    <row r="50" spans="1:11" ht="13.9" customHeight="1">
      <c r="A50" s="190"/>
      <c r="B50" s="243" t="s">
        <v>66</v>
      </c>
      <c r="C50" s="244">
        <v>12</v>
      </c>
      <c r="D50" s="244">
        <v>114</v>
      </c>
      <c r="E50" s="245">
        <v>22</v>
      </c>
      <c r="F50" s="186" t="str">
        <f t="shared" si="2"/>
        <v/>
      </c>
      <c r="G50" s="187" t="str">
        <f t="shared" si="2"/>
        <v/>
      </c>
      <c r="H50" s="193" t="str">
        <f t="shared" si="2"/>
        <v/>
      </c>
      <c r="I50" s="193">
        <f t="shared" si="2"/>
        <v>25.08</v>
      </c>
      <c r="J50" s="187" t="str">
        <f t="shared" si="2"/>
        <v/>
      </c>
      <c r="K50" s="188" t="str">
        <f t="shared" si="2"/>
        <v/>
      </c>
    </row>
    <row r="51" spans="1:11">
      <c r="A51" s="190"/>
      <c r="B51" s="243" t="s">
        <v>71</v>
      </c>
      <c r="C51" s="244">
        <v>12</v>
      </c>
      <c r="D51" s="244">
        <v>134</v>
      </c>
      <c r="E51" s="245">
        <v>306</v>
      </c>
      <c r="F51" s="186" t="str">
        <f t="shared" si="2"/>
        <v/>
      </c>
      <c r="G51" s="187" t="str">
        <f t="shared" si="2"/>
        <v/>
      </c>
      <c r="H51" s="193" t="str">
        <f t="shared" si="2"/>
        <v/>
      </c>
      <c r="I51" s="193">
        <f t="shared" si="2"/>
        <v>410.04</v>
      </c>
      <c r="J51" s="187" t="str">
        <f t="shared" si="2"/>
        <v/>
      </c>
      <c r="K51" s="188" t="str">
        <f t="shared" si="2"/>
        <v/>
      </c>
    </row>
    <row r="52" spans="1:11">
      <c r="A52" s="190"/>
      <c r="B52" s="243" t="s">
        <v>83</v>
      </c>
      <c r="C52" s="244">
        <v>12</v>
      </c>
      <c r="D52" s="244">
        <v>150</v>
      </c>
      <c r="E52" s="245">
        <v>8</v>
      </c>
      <c r="F52" s="186" t="str">
        <f t="shared" si="2"/>
        <v/>
      </c>
      <c r="G52" s="187" t="str">
        <f t="shared" si="2"/>
        <v/>
      </c>
      <c r="H52" s="193" t="str">
        <f t="shared" si="2"/>
        <v/>
      </c>
      <c r="I52" s="193">
        <f t="shared" si="2"/>
        <v>12</v>
      </c>
      <c r="J52" s="187" t="str">
        <f t="shared" si="2"/>
        <v/>
      </c>
      <c r="K52" s="188" t="str">
        <f t="shared" si="2"/>
        <v/>
      </c>
    </row>
    <row r="53" spans="1:11">
      <c r="A53" s="190"/>
      <c r="B53" s="243" t="s">
        <v>92</v>
      </c>
      <c r="C53" s="244">
        <v>12</v>
      </c>
      <c r="D53" s="244">
        <v>100</v>
      </c>
      <c r="E53" s="245">
        <v>8</v>
      </c>
      <c r="F53" s="186" t="str">
        <f t="shared" si="2"/>
        <v/>
      </c>
      <c r="G53" s="187" t="str">
        <f t="shared" si="2"/>
        <v/>
      </c>
      <c r="H53" s="193" t="str">
        <f t="shared" si="2"/>
        <v/>
      </c>
      <c r="I53" s="193">
        <f t="shared" si="2"/>
        <v>8</v>
      </c>
      <c r="J53" s="187" t="str">
        <f t="shared" si="2"/>
        <v/>
      </c>
      <c r="K53" s="188" t="str">
        <f t="shared" si="2"/>
        <v/>
      </c>
    </row>
    <row r="54" spans="1:11" ht="15.75" thickBot="1">
      <c r="A54" s="190"/>
      <c r="B54" s="243" t="s">
        <v>11</v>
      </c>
      <c r="C54" s="244">
        <v>6</v>
      </c>
      <c r="D54" s="244">
        <v>33</v>
      </c>
      <c r="E54" s="245">
        <v>219</v>
      </c>
      <c r="F54" s="186">
        <f t="shared" si="2"/>
        <v>72.27</v>
      </c>
      <c r="G54" s="187" t="str">
        <f t="shared" si="2"/>
        <v/>
      </c>
      <c r="H54" s="193" t="str">
        <f t="shared" si="2"/>
        <v/>
      </c>
      <c r="I54" s="193" t="str">
        <f t="shared" si="2"/>
        <v/>
      </c>
      <c r="J54" s="187" t="str">
        <f t="shared" si="2"/>
        <v/>
      </c>
      <c r="K54" s="188" t="str">
        <f t="shared" si="2"/>
        <v/>
      </c>
    </row>
    <row r="55" spans="1:11">
      <c r="A55" s="191"/>
      <c r="B55" s="264" t="s">
        <v>3</v>
      </c>
      <c r="C55" s="265"/>
      <c r="D55" s="265"/>
      <c r="E55" s="238" t="s">
        <v>4</v>
      </c>
      <c r="F55" s="200">
        <f t="shared" ref="F55:K55" si="3">SUM(F7:F54)</f>
        <v>72.27</v>
      </c>
      <c r="G55" s="201">
        <f t="shared" si="3"/>
        <v>324.45999999999998</v>
      </c>
      <c r="H55" s="201">
        <f t="shared" si="3"/>
        <v>2374.91</v>
      </c>
      <c r="I55" s="201">
        <f t="shared" si="3"/>
        <v>4604.0300000000007</v>
      </c>
      <c r="J55" s="201">
        <f t="shared" si="3"/>
        <v>43.52</v>
      </c>
      <c r="K55" s="202">
        <f t="shared" si="3"/>
        <v>0</v>
      </c>
    </row>
    <row r="56" spans="1:11" ht="16.899999999999999" customHeight="1">
      <c r="A56" s="191"/>
      <c r="B56" s="266" t="s">
        <v>5</v>
      </c>
      <c r="C56" s="267"/>
      <c r="D56" s="267"/>
      <c r="E56" s="194" t="s">
        <v>6</v>
      </c>
      <c r="F56" s="166">
        <f t="shared" ref="F56:K56" si="4">ROUND(F6^2*PI()/4*7.85/1000,3)</f>
        <v>0.222</v>
      </c>
      <c r="G56" s="74">
        <f t="shared" si="4"/>
        <v>0.39500000000000002</v>
      </c>
      <c r="H56" s="74">
        <f t="shared" si="4"/>
        <v>0.61699999999999999</v>
      </c>
      <c r="I56" s="74">
        <f t="shared" si="4"/>
        <v>0.88800000000000001</v>
      </c>
      <c r="J56" s="74">
        <f t="shared" si="4"/>
        <v>1.5780000000000001</v>
      </c>
      <c r="K56" s="75">
        <f t="shared" si="4"/>
        <v>2.4660000000000002</v>
      </c>
    </row>
    <row r="57" spans="1:11" ht="16.5" thickBot="1">
      <c r="A57" s="191"/>
      <c r="B57" s="268" t="s">
        <v>7</v>
      </c>
      <c r="C57" s="269"/>
      <c r="D57" s="269"/>
      <c r="E57" s="232" t="s">
        <v>6</v>
      </c>
      <c r="F57" s="167">
        <f t="shared" ref="F57:K57" si="5">F55*F56</f>
        <v>16.043939999999999</v>
      </c>
      <c r="G57" s="76">
        <f t="shared" si="5"/>
        <v>128.1617</v>
      </c>
      <c r="H57" s="76">
        <f t="shared" si="5"/>
        <v>1465.3194699999999</v>
      </c>
      <c r="I57" s="76">
        <f t="shared" si="5"/>
        <v>4088.3786400000008</v>
      </c>
      <c r="J57" s="76">
        <f t="shared" si="5"/>
        <v>68.674560000000014</v>
      </c>
      <c r="K57" s="77">
        <f t="shared" si="5"/>
        <v>0</v>
      </c>
    </row>
    <row r="58" spans="1:11" ht="18.75" thickBot="1">
      <c r="A58" s="191"/>
      <c r="B58" s="205"/>
      <c r="C58" s="205"/>
      <c r="D58" s="205"/>
      <c r="E58" s="205"/>
      <c r="F58" s="270">
        <f>SUM(F57:K57)</f>
        <v>5766.5783100000008</v>
      </c>
      <c r="G58" s="271"/>
      <c r="H58" s="271"/>
      <c r="I58" s="271"/>
      <c r="J58" s="271"/>
      <c r="K58" s="272"/>
    </row>
  </sheetData>
  <mergeCells count="11">
    <mergeCell ref="B55:D55"/>
    <mergeCell ref="B56:D56"/>
    <mergeCell ref="B57:D57"/>
    <mergeCell ref="F58:K58"/>
    <mergeCell ref="B1:C1"/>
    <mergeCell ref="B4:B6"/>
    <mergeCell ref="C4:C6"/>
    <mergeCell ref="D4:D6"/>
    <mergeCell ref="E4:E6"/>
    <mergeCell ref="F4:K4"/>
    <mergeCell ref="F5:K5"/>
  </mergeCells>
  <pageMargins left="0.98425196850393704" right="0.51181102362204722" top="0.74803149606299213" bottom="0.74803149606299213" header="0.51181102362204722" footer="0.51181102362204722"/>
  <pageSetup paperSize="9" scale="96" orientation="portrait" horizontalDpi="1200" verticalDpi="1200" r:id="rId1"/>
  <headerFooter alignWithMargins="0">
    <oddFooter>&amp;CZestawienie zbrojenia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22</vt:i4>
      </vt:variant>
    </vt:vector>
  </HeadingPairs>
  <TitlesOfParts>
    <vt:vector size="44" baseType="lpstr">
      <vt:lpstr>SC-01</vt:lpstr>
      <vt:lpstr>SC-02</vt:lpstr>
      <vt:lpstr>SC-03</vt:lpstr>
      <vt:lpstr>SC-04</vt:lpstr>
      <vt:lpstr>SC-05</vt:lpstr>
      <vt:lpstr>SC-06</vt:lpstr>
      <vt:lpstr>SC-07</vt:lpstr>
      <vt:lpstr>SC-08</vt:lpstr>
      <vt:lpstr>SC-09</vt:lpstr>
      <vt:lpstr>SC-10</vt:lpstr>
      <vt:lpstr>SC-11</vt:lpstr>
      <vt:lpstr>SC-12</vt:lpstr>
      <vt:lpstr>SC-13</vt:lpstr>
      <vt:lpstr>SC-14</vt:lpstr>
      <vt:lpstr>SC-15</vt:lpstr>
      <vt:lpstr>SC-16</vt:lpstr>
      <vt:lpstr>SC-17</vt:lpstr>
      <vt:lpstr>SC-18</vt:lpstr>
      <vt:lpstr>FUN-1</vt:lpstr>
      <vt:lpstr>FUN-2</vt:lpstr>
      <vt:lpstr>Ściany Marcin</vt:lpstr>
      <vt:lpstr>zbiorcze zestawienie</vt:lpstr>
      <vt:lpstr>'FUN-1'!Obszar_wydruku</vt:lpstr>
      <vt:lpstr>'FUN-2'!Obszar_wydruku</vt:lpstr>
      <vt:lpstr>'SC-01'!Obszar_wydruku</vt:lpstr>
      <vt:lpstr>'SC-02'!Obszar_wydruku</vt:lpstr>
      <vt:lpstr>'SC-03'!Obszar_wydruku</vt:lpstr>
      <vt:lpstr>'SC-04'!Obszar_wydruku</vt:lpstr>
      <vt:lpstr>'SC-05'!Obszar_wydruku</vt:lpstr>
      <vt:lpstr>'SC-06'!Obszar_wydruku</vt:lpstr>
      <vt:lpstr>'SC-07'!Obszar_wydruku</vt:lpstr>
      <vt:lpstr>'SC-08'!Obszar_wydruku</vt:lpstr>
      <vt:lpstr>'SC-09'!Obszar_wydruku</vt:lpstr>
      <vt:lpstr>'SC-10'!Obszar_wydruku</vt:lpstr>
      <vt:lpstr>'SC-11'!Obszar_wydruku</vt:lpstr>
      <vt:lpstr>'SC-12'!Obszar_wydruku</vt:lpstr>
      <vt:lpstr>'SC-13'!Obszar_wydruku</vt:lpstr>
      <vt:lpstr>'SC-14'!Obszar_wydruku</vt:lpstr>
      <vt:lpstr>'SC-15'!Obszar_wydruku</vt:lpstr>
      <vt:lpstr>'SC-16'!Obszar_wydruku</vt:lpstr>
      <vt:lpstr>'SC-17'!Obszar_wydruku</vt:lpstr>
      <vt:lpstr>'SC-18'!Obszar_wydruku</vt:lpstr>
      <vt:lpstr>'Ściany Marcin'!Obszar_wydruku</vt:lpstr>
      <vt:lpstr>'zbiorcze zestawienie'!Obszar_wydruku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2011-02-17T10:27:50Z</cp:lastPrinted>
  <dcterms:created xsi:type="dcterms:W3CDTF">2006-09-22T13:37:51Z</dcterms:created>
  <dcterms:modified xsi:type="dcterms:W3CDTF">2017-04-04T08:19:45Z</dcterms:modified>
</cp:coreProperties>
</file>